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95" yWindow="585" windowWidth="5985" windowHeight="4065" tabRatio="880"/>
  </bookViews>
  <sheets>
    <sheet name="Sample information" sheetId="2" r:id="rId1"/>
    <sheet name="Table 1-Site277" sheetId="5" r:id="rId2"/>
    <sheet name="Table 2-rarefact. 277" sheetId="15" r:id="rId3"/>
    <sheet name="Table 3-Site280" sheetId="1" r:id="rId4"/>
    <sheet name="Table 4-Site281" sheetId="3" r:id="rId5"/>
    <sheet name="Table 5-Site283" sheetId="4" r:id="rId6"/>
    <sheet name="Table 6-Site1172" sheetId="14" r:id="rId7"/>
    <sheet name="Table 7-277-isotopes-Cib." sheetId="6" r:id="rId8"/>
    <sheet name="Table 8-277-isotopes-Subb." sheetId="7" r:id="rId9"/>
    <sheet name="Table 9-277-isotopes-Bulk" sheetId="8" r:id="rId10"/>
    <sheet name="Table 10-277-isotopes-G.index" sheetId="9" r:id="rId11"/>
    <sheet name="Table 11-Paleolat. Sites" sheetId="16" r:id="rId12"/>
    <sheet name="Table 12- biogeogr.aff." sheetId="17" r:id="rId13"/>
    <sheet name="References" sheetId="18" r:id="rId14"/>
  </sheets>
  <calcPr calcId="145621"/>
</workbook>
</file>

<file path=xl/calcChain.xml><?xml version="1.0" encoding="utf-8"?>
<calcChain xmlns="http://schemas.openxmlformats.org/spreadsheetml/2006/main">
  <c r="AN199" i="5" l="1"/>
  <c r="AN210" i="5"/>
  <c r="AL199" i="5"/>
  <c r="AL200" i="5"/>
  <c r="AL202" i="5"/>
  <c r="AL203" i="5"/>
  <c r="AL204" i="5"/>
  <c r="AL205" i="5"/>
  <c r="AL206" i="5"/>
  <c r="AL207" i="5"/>
  <c r="AL208" i="5"/>
  <c r="AL209" i="5"/>
  <c r="AL210" i="5"/>
  <c r="AL212" i="5"/>
  <c r="AL213" i="5"/>
  <c r="AL214" i="5"/>
  <c r="AL215" i="5"/>
  <c r="AL216" i="5"/>
  <c r="AL217" i="5"/>
  <c r="AL218" i="5"/>
  <c r="AL219" i="5"/>
  <c r="AL211" i="5"/>
  <c r="AO202" i="5"/>
  <c r="AN200" i="5"/>
  <c r="AN202" i="5"/>
  <c r="AN203" i="5"/>
  <c r="AN204" i="5"/>
  <c r="AN205" i="5"/>
  <c r="AN206" i="5"/>
  <c r="AN207" i="5"/>
  <c r="AN208" i="5"/>
  <c r="AN209" i="5"/>
  <c r="AN211" i="5"/>
  <c r="AN212" i="5"/>
  <c r="AN213" i="5"/>
  <c r="AN214" i="5"/>
  <c r="AN215" i="5"/>
  <c r="AN216" i="5"/>
  <c r="AN217" i="5"/>
  <c r="AN218" i="5"/>
  <c r="AN219" i="5"/>
  <c r="AN158" i="5"/>
  <c r="AN159" i="5"/>
  <c r="AN157" i="5"/>
  <c r="AL157" i="5"/>
  <c r="AL165" i="5"/>
  <c r="Z174" i="5"/>
  <c r="Z164" i="5"/>
  <c r="AK171" i="5"/>
  <c r="AL171" i="5"/>
  <c r="AM171" i="5"/>
  <c r="AN171" i="5"/>
  <c r="AO171" i="5"/>
  <c r="AK172" i="5"/>
  <c r="AL172" i="5"/>
  <c r="AM172" i="5"/>
  <c r="AN172" i="5"/>
  <c r="AO172" i="5"/>
  <c r="AK173" i="5"/>
  <c r="AL173" i="5"/>
  <c r="AM173" i="5"/>
  <c r="AN173" i="5"/>
  <c r="AO173" i="5"/>
  <c r="AK174" i="5"/>
  <c r="AL174" i="5"/>
  <c r="AM174" i="5"/>
  <c r="AN174" i="5"/>
  <c r="AO174" i="5"/>
  <c r="AK175" i="5"/>
  <c r="AL175" i="5"/>
  <c r="AM175" i="5"/>
  <c r="AN175" i="5"/>
  <c r="AO175" i="5"/>
  <c r="AK199" i="5"/>
  <c r="AM199" i="5"/>
  <c r="AO199" i="5"/>
  <c r="AK200" i="5"/>
  <c r="AM200" i="5"/>
  <c r="AO200" i="5"/>
  <c r="AK202" i="5"/>
  <c r="AM202" i="5"/>
  <c r="AK203" i="5"/>
  <c r="AM203" i="5"/>
  <c r="AO203" i="5"/>
  <c r="AK204" i="5"/>
  <c r="AM204" i="5"/>
  <c r="AO204" i="5"/>
  <c r="AK205" i="5"/>
  <c r="AM205" i="5"/>
  <c r="AO205" i="5"/>
  <c r="AK206" i="5"/>
  <c r="AM206" i="5"/>
  <c r="AO206" i="5"/>
  <c r="AK207" i="5"/>
  <c r="AM207" i="5"/>
  <c r="AO207" i="5"/>
  <c r="AK208" i="5"/>
  <c r="AM208" i="5"/>
  <c r="AO208" i="5"/>
  <c r="AK209" i="5"/>
  <c r="AM209" i="5"/>
  <c r="AO209" i="5"/>
  <c r="AK210" i="5"/>
  <c r="AM210" i="5"/>
  <c r="AO210" i="5"/>
  <c r="AK211" i="5"/>
  <c r="AM211" i="5"/>
  <c r="AO211" i="5"/>
  <c r="AK212" i="5"/>
  <c r="AM212" i="5"/>
  <c r="AO212" i="5"/>
  <c r="AK213" i="5"/>
  <c r="AM213" i="5"/>
  <c r="AO213" i="5"/>
  <c r="AK214" i="5"/>
  <c r="AM214" i="5"/>
  <c r="AO214" i="5"/>
  <c r="AK215" i="5"/>
  <c r="AM215" i="5"/>
  <c r="AO215" i="5"/>
  <c r="AK216" i="5"/>
  <c r="AM216" i="5"/>
  <c r="AO216" i="5"/>
  <c r="AK217" i="5"/>
  <c r="AM217" i="5"/>
  <c r="AO217" i="5"/>
  <c r="AK218" i="5"/>
  <c r="AM218" i="5"/>
  <c r="AO218" i="5"/>
  <c r="AK219" i="5"/>
  <c r="AM219" i="5"/>
  <c r="AO219" i="5"/>
  <c r="AJ199" i="5"/>
  <c r="AJ204" i="5"/>
  <c r="AL169" i="5"/>
  <c r="AN166" i="5"/>
  <c r="AN165" i="5"/>
  <c r="D231" i="14" l="1"/>
  <c r="I83" i="3" l="1"/>
  <c r="H83" i="3"/>
  <c r="E83" i="3"/>
  <c r="C83" i="3"/>
  <c r="J127" i="4" l="1"/>
  <c r="I127" i="4"/>
  <c r="J93" i="3"/>
  <c r="D122" i="4"/>
  <c r="E122" i="4"/>
  <c r="F122" i="4"/>
  <c r="G122" i="4"/>
  <c r="H122" i="4"/>
  <c r="C122" i="4"/>
  <c r="AW197" i="14" l="1"/>
  <c r="AV197" i="14"/>
  <c r="G101" i="1"/>
  <c r="C102" i="1"/>
  <c r="C101" i="1"/>
  <c r="C97" i="1"/>
  <c r="C96" i="1"/>
  <c r="E228" i="14" l="1"/>
  <c r="F228" i="14"/>
  <c r="G228" i="14"/>
  <c r="H228" i="14"/>
  <c r="I228" i="14"/>
  <c r="J228" i="14"/>
  <c r="K228" i="14"/>
  <c r="L228" i="14"/>
  <c r="M228" i="14"/>
  <c r="N228" i="14"/>
  <c r="O228" i="14"/>
  <c r="P228" i="14"/>
  <c r="Q228" i="14"/>
  <c r="R228" i="14"/>
  <c r="S228" i="14"/>
  <c r="T228" i="14"/>
  <c r="U228" i="14"/>
  <c r="V228" i="14"/>
  <c r="W228" i="14"/>
  <c r="X228" i="14"/>
  <c r="Y228" i="14"/>
  <c r="Z228" i="14"/>
  <c r="AA228" i="14"/>
  <c r="AB228" i="14"/>
  <c r="AC228" i="14"/>
  <c r="AD228" i="14"/>
  <c r="AE228" i="14"/>
  <c r="AF228" i="14"/>
  <c r="AG228" i="14"/>
  <c r="AH228" i="14"/>
  <c r="AI228" i="14"/>
  <c r="AJ228" i="14"/>
  <c r="AK228" i="14"/>
  <c r="AL228" i="14"/>
  <c r="AM228" i="14"/>
  <c r="AN228" i="14"/>
  <c r="AO228" i="14"/>
  <c r="AP228" i="14"/>
  <c r="AQ228" i="14"/>
  <c r="AR228" i="14"/>
  <c r="D228" i="14"/>
  <c r="E227" i="14"/>
  <c r="F227" i="14"/>
  <c r="G227" i="14"/>
  <c r="H227" i="14"/>
  <c r="I227" i="14"/>
  <c r="J227" i="14"/>
  <c r="K227" i="14"/>
  <c r="L227" i="14"/>
  <c r="M227" i="14"/>
  <c r="N227" i="14"/>
  <c r="O227" i="14"/>
  <c r="P227" i="14"/>
  <c r="Q227" i="14"/>
  <c r="R227" i="14"/>
  <c r="S227" i="14"/>
  <c r="T227" i="14"/>
  <c r="U227" i="14"/>
  <c r="V227" i="14"/>
  <c r="W227" i="14"/>
  <c r="X227" i="14"/>
  <c r="Y227" i="14"/>
  <c r="Z227" i="14"/>
  <c r="AA227" i="14"/>
  <c r="AB227" i="14"/>
  <c r="AC227" i="14"/>
  <c r="AD227" i="14"/>
  <c r="AE227" i="14"/>
  <c r="AF227" i="14"/>
  <c r="AG227" i="14"/>
  <c r="AH227" i="14"/>
  <c r="AI227" i="14"/>
  <c r="AJ227" i="14"/>
  <c r="AK227" i="14"/>
  <c r="AL227" i="14"/>
  <c r="AM227" i="14"/>
  <c r="AN227" i="14"/>
  <c r="AO227" i="14"/>
  <c r="AP227" i="14"/>
  <c r="AQ227" i="14"/>
  <c r="AR227" i="14"/>
  <c r="D227" i="14"/>
  <c r="E226" i="14"/>
  <c r="F226" i="14"/>
  <c r="G226" i="14"/>
  <c r="H226" i="14"/>
  <c r="I226" i="14"/>
  <c r="J226" i="14"/>
  <c r="K226" i="14"/>
  <c r="L226" i="14"/>
  <c r="M226" i="14"/>
  <c r="N226" i="14"/>
  <c r="O226" i="14"/>
  <c r="P226" i="14"/>
  <c r="Q226" i="14"/>
  <c r="R226" i="14"/>
  <c r="S226" i="14"/>
  <c r="T226" i="14"/>
  <c r="U226" i="14"/>
  <c r="V226" i="14"/>
  <c r="W226" i="14"/>
  <c r="X226" i="14"/>
  <c r="Y226" i="14"/>
  <c r="Z226" i="14"/>
  <c r="AA226" i="14"/>
  <c r="AB226" i="14"/>
  <c r="AC226" i="14"/>
  <c r="AD226" i="14"/>
  <c r="AE226" i="14"/>
  <c r="AF226" i="14"/>
  <c r="AG226" i="14"/>
  <c r="AH226" i="14"/>
  <c r="AI226" i="14"/>
  <c r="AJ226" i="14"/>
  <c r="AK226" i="14"/>
  <c r="AL226" i="14"/>
  <c r="AM226" i="14"/>
  <c r="AN226" i="14"/>
  <c r="AO226" i="14"/>
  <c r="AP226" i="14"/>
  <c r="AQ226" i="14"/>
  <c r="AR226" i="14"/>
  <c r="D226" i="14"/>
  <c r="E225" i="14"/>
  <c r="F225" i="14"/>
  <c r="G225" i="14"/>
  <c r="H225" i="14"/>
  <c r="I225" i="14"/>
  <c r="J225" i="14"/>
  <c r="K225" i="14"/>
  <c r="L225" i="14"/>
  <c r="M225" i="14"/>
  <c r="N225" i="14"/>
  <c r="O225" i="14"/>
  <c r="P225" i="14"/>
  <c r="Q225" i="14"/>
  <c r="R225" i="14"/>
  <c r="S225" i="14"/>
  <c r="T225" i="14"/>
  <c r="U225" i="14"/>
  <c r="V225" i="14"/>
  <c r="W225" i="14"/>
  <c r="X225" i="14"/>
  <c r="Y225" i="14"/>
  <c r="Z225" i="14"/>
  <c r="AA225" i="14"/>
  <c r="AB225" i="14"/>
  <c r="AC225" i="14"/>
  <c r="AD225" i="14"/>
  <c r="AE225" i="14"/>
  <c r="AF225" i="14"/>
  <c r="AG225" i="14"/>
  <c r="AH225" i="14"/>
  <c r="AI225" i="14"/>
  <c r="AJ225" i="14"/>
  <c r="AK225" i="14"/>
  <c r="AL225" i="14"/>
  <c r="AM225" i="14"/>
  <c r="AN225" i="14"/>
  <c r="AO225" i="14"/>
  <c r="AP225" i="14"/>
  <c r="AQ225" i="14"/>
  <c r="AR225" i="14"/>
  <c r="D225" i="14"/>
  <c r="E224" i="14"/>
  <c r="F224" i="14"/>
  <c r="G224" i="14"/>
  <c r="H224" i="14"/>
  <c r="I224" i="14"/>
  <c r="J224" i="14"/>
  <c r="K224" i="14"/>
  <c r="L224" i="14"/>
  <c r="M224" i="14"/>
  <c r="N224" i="14"/>
  <c r="O224" i="14"/>
  <c r="P224" i="14"/>
  <c r="Q224" i="14"/>
  <c r="R224" i="14"/>
  <c r="S224" i="14"/>
  <c r="T224" i="14"/>
  <c r="U224" i="14"/>
  <c r="V224" i="14"/>
  <c r="W224" i="14"/>
  <c r="X224" i="14"/>
  <c r="Y224" i="14"/>
  <c r="Z224" i="14"/>
  <c r="AA224" i="14"/>
  <c r="AB224" i="14"/>
  <c r="AC224" i="14"/>
  <c r="AD224" i="14"/>
  <c r="AE224" i="14"/>
  <c r="AF224" i="14"/>
  <c r="AG224" i="14"/>
  <c r="AH224" i="14"/>
  <c r="AI224" i="14"/>
  <c r="AJ224" i="14"/>
  <c r="AK224" i="14"/>
  <c r="AL224" i="14"/>
  <c r="AM224" i="14"/>
  <c r="AN224" i="14"/>
  <c r="AO224" i="14"/>
  <c r="AP224" i="14"/>
  <c r="AQ224" i="14"/>
  <c r="AR224" i="14"/>
  <c r="D224" i="14"/>
  <c r="E223" i="14"/>
  <c r="F223" i="14"/>
  <c r="G223" i="14"/>
  <c r="H223" i="14"/>
  <c r="I223" i="14"/>
  <c r="J223" i="14"/>
  <c r="K223" i="14"/>
  <c r="L223" i="14"/>
  <c r="M223" i="14"/>
  <c r="N223" i="14"/>
  <c r="O223" i="14"/>
  <c r="P223" i="14"/>
  <c r="Q223" i="14"/>
  <c r="R223" i="14"/>
  <c r="S223" i="14"/>
  <c r="T223" i="14"/>
  <c r="U223" i="14"/>
  <c r="V223" i="14"/>
  <c r="W223" i="14"/>
  <c r="X223" i="14"/>
  <c r="Y223" i="14"/>
  <c r="Z223" i="14"/>
  <c r="AA223" i="14"/>
  <c r="AB223" i="14"/>
  <c r="AC223" i="14"/>
  <c r="AD223" i="14"/>
  <c r="AE223" i="14"/>
  <c r="AF223" i="14"/>
  <c r="AG223" i="14"/>
  <c r="AH223" i="14"/>
  <c r="AI223" i="14"/>
  <c r="AJ223" i="14"/>
  <c r="AK223" i="14"/>
  <c r="AL223" i="14"/>
  <c r="AM223" i="14"/>
  <c r="AN223" i="14"/>
  <c r="AO223" i="14"/>
  <c r="AP223" i="14"/>
  <c r="AQ223" i="14"/>
  <c r="AR223" i="14"/>
  <c r="D223" i="14"/>
  <c r="E222" i="14"/>
  <c r="F222" i="14"/>
  <c r="G222" i="14"/>
  <c r="H222" i="14"/>
  <c r="I222" i="14"/>
  <c r="J222" i="14"/>
  <c r="K222" i="14"/>
  <c r="L222" i="14"/>
  <c r="M222" i="14"/>
  <c r="N222" i="14"/>
  <c r="O222" i="14"/>
  <c r="P222" i="14"/>
  <c r="Q222" i="14"/>
  <c r="R222" i="14"/>
  <c r="S222" i="14"/>
  <c r="T222" i="14"/>
  <c r="U222" i="14"/>
  <c r="V222" i="14"/>
  <c r="W222" i="14"/>
  <c r="X222" i="14"/>
  <c r="Y222" i="14"/>
  <c r="Z222" i="14"/>
  <c r="AA222" i="14"/>
  <c r="AB222" i="14"/>
  <c r="AC222" i="14"/>
  <c r="AD222" i="14"/>
  <c r="AE222" i="14"/>
  <c r="AF222" i="14"/>
  <c r="AG222" i="14"/>
  <c r="AH222" i="14"/>
  <c r="AI222" i="14"/>
  <c r="AJ222" i="14"/>
  <c r="AK222" i="14"/>
  <c r="AL222" i="14"/>
  <c r="AM222" i="14"/>
  <c r="AN222" i="14"/>
  <c r="AO222" i="14"/>
  <c r="AP222" i="14"/>
  <c r="AQ222" i="14"/>
  <c r="AR222" i="14"/>
  <c r="D222" i="14"/>
  <c r="I221" i="14"/>
  <c r="I217" i="14"/>
  <c r="I216" i="14"/>
  <c r="AJ222" i="5" l="1"/>
  <c r="AJ223" i="5"/>
  <c r="AJ224" i="5"/>
  <c r="AJ225" i="5"/>
  <c r="AJ226" i="5"/>
  <c r="AJ227" i="5"/>
  <c r="AJ228" i="5"/>
  <c r="AJ229" i="5"/>
  <c r="AJ230" i="5"/>
  <c r="AJ231" i="5"/>
  <c r="AJ232" i="5"/>
  <c r="AJ233" i="5"/>
  <c r="AJ234" i="5"/>
  <c r="D193" i="14" l="1"/>
  <c r="AR217" i="14"/>
  <c r="AQ217" i="14"/>
  <c r="AP217" i="14"/>
  <c r="AO217" i="14"/>
  <c r="AN217" i="14"/>
  <c r="AM217" i="14"/>
  <c r="AL217" i="14"/>
  <c r="AK217" i="14"/>
  <c r="AJ217" i="14"/>
  <c r="AI217" i="14"/>
  <c r="AH217" i="14"/>
  <c r="AG217" i="14"/>
  <c r="AF217" i="14"/>
  <c r="AE217" i="14"/>
  <c r="AD217" i="14"/>
  <c r="AC217" i="14"/>
  <c r="AB217" i="14"/>
  <c r="AA217" i="14"/>
  <c r="Z217" i="14"/>
  <c r="Y217" i="14"/>
  <c r="X217" i="14"/>
  <c r="W217" i="14"/>
  <c r="V217" i="14"/>
  <c r="U217" i="14"/>
  <c r="T217" i="14"/>
  <c r="S217" i="14"/>
  <c r="R217" i="14"/>
  <c r="Q217" i="14"/>
  <c r="P217" i="14"/>
  <c r="O217" i="14"/>
  <c r="N217" i="14"/>
  <c r="M217" i="14"/>
  <c r="L217" i="14"/>
  <c r="K217" i="14"/>
  <c r="J217" i="14"/>
  <c r="H217" i="14"/>
  <c r="G217" i="14"/>
  <c r="F217" i="14"/>
  <c r="E217" i="14"/>
  <c r="D217" i="14"/>
  <c r="AR216" i="14"/>
  <c r="AQ216" i="14"/>
  <c r="AP216" i="14"/>
  <c r="AO216" i="14"/>
  <c r="AN216" i="14"/>
  <c r="AM216" i="14"/>
  <c r="AL216" i="14"/>
  <c r="AK216" i="14"/>
  <c r="AJ216" i="14"/>
  <c r="AI216" i="14"/>
  <c r="AH216" i="14"/>
  <c r="AG216" i="14"/>
  <c r="AF216" i="14"/>
  <c r="AE216" i="14"/>
  <c r="AD216" i="14"/>
  <c r="AC216" i="14"/>
  <c r="AB216" i="14"/>
  <c r="AA216" i="14"/>
  <c r="Z216" i="14"/>
  <c r="Y216" i="14"/>
  <c r="X216" i="14"/>
  <c r="W216" i="14"/>
  <c r="V216" i="14"/>
  <c r="U216" i="14"/>
  <c r="T216" i="14"/>
  <c r="S216" i="14"/>
  <c r="R216" i="14"/>
  <c r="Q216" i="14"/>
  <c r="P216" i="14"/>
  <c r="O216" i="14"/>
  <c r="N216" i="14"/>
  <c r="M216" i="14"/>
  <c r="L216" i="14"/>
  <c r="K216" i="14"/>
  <c r="J216" i="14"/>
  <c r="H216" i="14"/>
  <c r="G216" i="14"/>
  <c r="F216" i="14"/>
  <c r="E216" i="14"/>
  <c r="D216" i="14"/>
  <c r="AR193" i="14"/>
  <c r="AR205" i="14" s="1"/>
  <c r="AQ193" i="14"/>
  <c r="AQ205" i="14" s="1"/>
  <c r="AP193" i="14"/>
  <c r="AP202" i="14" s="1"/>
  <c r="AO193" i="14"/>
  <c r="AO200" i="14" s="1"/>
  <c r="AN193" i="14"/>
  <c r="AN207" i="14" s="1"/>
  <c r="AM193" i="14"/>
  <c r="AM203" i="14" s="1"/>
  <c r="AL193" i="14"/>
  <c r="AL207" i="14" s="1"/>
  <c r="AK193" i="14"/>
  <c r="AK207" i="14" s="1"/>
  <c r="AJ193" i="14"/>
  <c r="AJ207" i="14" s="1"/>
  <c r="AI193" i="14"/>
  <c r="AI206" i="14" s="1"/>
  <c r="AH193" i="14"/>
  <c r="AH202" i="14" s="1"/>
  <c r="AG193" i="14"/>
  <c r="AF193" i="14"/>
  <c r="AF202" i="14" s="1"/>
  <c r="AE193" i="14"/>
  <c r="AE203" i="14" s="1"/>
  <c r="AD193" i="14"/>
  <c r="AD209" i="14" s="1"/>
  <c r="AC193" i="14"/>
  <c r="AC206" i="14" s="1"/>
  <c r="AB193" i="14"/>
  <c r="AB205" i="14" s="1"/>
  <c r="AA193" i="14"/>
  <c r="AA210" i="14" s="1"/>
  <c r="Z193" i="14"/>
  <c r="Z210" i="14" s="1"/>
  <c r="Y193" i="14"/>
  <c r="Y208" i="14" s="1"/>
  <c r="X193" i="14"/>
  <c r="W193" i="14"/>
  <c r="W202" i="14" s="1"/>
  <c r="V193" i="14"/>
  <c r="V208" i="14" s="1"/>
  <c r="U193" i="14"/>
  <c r="U200" i="14" s="1"/>
  <c r="T193" i="14"/>
  <c r="T208" i="14" s="1"/>
  <c r="S193" i="14"/>
  <c r="S198" i="14" s="1"/>
  <c r="R193" i="14"/>
  <c r="R211" i="14" s="1"/>
  <c r="Q193" i="14"/>
  <c r="P193" i="14"/>
  <c r="P208" i="14" s="1"/>
  <c r="O193" i="14"/>
  <c r="O208" i="14" s="1"/>
  <c r="N193" i="14"/>
  <c r="N208" i="14" s="1"/>
  <c r="M193" i="14"/>
  <c r="M200" i="14" s="1"/>
  <c r="L193" i="14"/>
  <c r="L205" i="14" s="1"/>
  <c r="K193" i="14"/>
  <c r="K205" i="14" s="1"/>
  <c r="J193" i="14"/>
  <c r="J210" i="14" s="1"/>
  <c r="I193" i="14"/>
  <c r="I209" i="14" s="1"/>
  <c r="H193" i="14"/>
  <c r="H203" i="14" s="1"/>
  <c r="G193" i="14"/>
  <c r="G201" i="14" s="1"/>
  <c r="F193" i="14"/>
  <c r="F206" i="14" s="1"/>
  <c r="E193" i="14"/>
  <c r="E201" i="14" s="1"/>
  <c r="D207" i="14"/>
  <c r="S197" i="14" l="1"/>
  <c r="AQ198" i="14"/>
  <c r="AQ202" i="14"/>
  <c r="AQ204" i="14"/>
  <c r="AK206" i="14"/>
  <c r="S205" i="14"/>
  <c r="V209" i="14"/>
  <c r="AL198" i="14"/>
  <c r="K202" i="14"/>
  <c r="F218" i="14"/>
  <c r="F221" i="14" s="1"/>
  <c r="N218" i="14"/>
  <c r="N221" i="14" s="1"/>
  <c r="V218" i="14"/>
  <c r="V221" i="14" s="1"/>
  <c r="AD218" i="14"/>
  <c r="AD221" i="14" s="1"/>
  <c r="AL218" i="14"/>
  <c r="AL220" i="14" s="1"/>
  <c r="AA197" i="14"/>
  <c r="S203" i="14"/>
  <c r="AQ197" i="14"/>
  <c r="AO203" i="14"/>
  <c r="R206" i="14"/>
  <c r="R209" i="14"/>
  <c r="W207" i="14"/>
  <c r="V198" i="14"/>
  <c r="I202" i="14"/>
  <c r="AH204" i="14"/>
  <c r="AL206" i="14"/>
  <c r="AM210" i="14"/>
  <c r="AA198" i="14"/>
  <c r="J202" i="14"/>
  <c r="AI204" i="14"/>
  <c r="AI210" i="14"/>
  <c r="D208" i="14"/>
  <c r="T197" i="14"/>
  <c r="T200" i="14"/>
  <c r="D206" i="14"/>
  <c r="AD199" i="14"/>
  <c r="D203" i="14"/>
  <c r="AB208" i="14"/>
  <c r="AB197" i="14"/>
  <c r="AJ199" i="14"/>
  <c r="AC205" i="14"/>
  <c r="AC197" i="14"/>
  <c r="K198" i="14"/>
  <c r="AD198" i="14"/>
  <c r="D199" i="14"/>
  <c r="AK199" i="14"/>
  <c r="AB200" i="14"/>
  <c r="Z201" i="14"/>
  <c r="S202" i="14"/>
  <c r="Z203" i="14"/>
  <c r="K204" i="14"/>
  <c r="AR204" i="14"/>
  <c r="AD205" i="14"/>
  <c r="AA206" i="14"/>
  <c r="K207" i="14"/>
  <c r="AI207" i="14"/>
  <c r="AK208" i="14"/>
  <c r="AB199" i="14"/>
  <c r="AR211" i="14"/>
  <c r="AC199" i="14"/>
  <c r="AR203" i="14"/>
  <c r="V200" i="14"/>
  <c r="AJ204" i="14"/>
  <c r="AC198" i="14"/>
  <c r="W206" i="14"/>
  <c r="D197" i="14"/>
  <c r="AI197" i="14"/>
  <c r="L198" i="14"/>
  <c r="AI198" i="14"/>
  <c r="L199" i="14"/>
  <c r="AL199" i="14"/>
  <c r="AD200" i="14"/>
  <c r="AC201" i="14"/>
  <c r="V202" i="14"/>
  <c r="AA203" i="14"/>
  <c r="L204" i="14"/>
  <c r="AJ205" i="14"/>
  <c r="AB206" i="14"/>
  <c r="L207" i="14"/>
  <c r="AQ207" i="14"/>
  <c r="AL208" i="14"/>
  <c r="K210" i="14"/>
  <c r="S211" i="14"/>
  <c r="AR200" i="14"/>
  <c r="AB207" i="14"/>
  <c r="AR198" i="14"/>
  <c r="F201" i="14"/>
  <c r="AR206" i="14"/>
  <c r="AL209" i="14"/>
  <c r="V212" i="14"/>
  <c r="D198" i="14"/>
  <c r="O201" i="14"/>
  <c r="D204" i="14"/>
  <c r="AJ208" i="14"/>
  <c r="W212" i="14"/>
  <c r="K197" i="14"/>
  <c r="AJ197" i="14"/>
  <c r="AJ198" i="14"/>
  <c r="T199" i="14"/>
  <c r="AR199" i="14"/>
  <c r="AJ200" i="14"/>
  <c r="AK201" i="14"/>
  <c r="AE202" i="14"/>
  <c r="AB203" i="14"/>
  <c r="M204" i="14"/>
  <c r="F205" i="14"/>
  <c r="AL205" i="14"/>
  <c r="T207" i="14"/>
  <c r="AR207" i="14"/>
  <c r="AR208" i="14"/>
  <c r="T211" i="14"/>
  <c r="L200" i="14"/>
  <c r="AR197" i="14"/>
  <c r="T205" i="14"/>
  <c r="AB198" i="14"/>
  <c r="AD207" i="14"/>
  <c r="W200" i="14"/>
  <c r="AE207" i="14"/>
  <c r="D211" i="14"/>
  <c r="L197" i="14"/>
  <c r="AK197" i="14"/>
  <c r="T198" i="14"/>
  <c r="AK198" i="14"/>
  <c r="V199" i="14"/>
  <c r="AL201" i="14"/>
  <c r="AJ203" i="14"/>
  <c r="T204" i="14"/>
  <c r="AJ206" i="14"/>
  <c r="V207" i="14"/>
  <c r="AM211" i="14"/>
  <c r="X211" i="14"/>
  <c r="X205" i="14"/>
  <c r="X206" i="14"/>
  <c r="X203" i="14"/>
  <c r="X197" i="14"/>
  <c r="X198" i="14"/>
  <c r="X207" i="14"/>
  <c r="X200" i="14"/>
  <c r="X199" i="14"/>
  <c r="X209" i="14"/>
  <c r="U218" i="14"/>
  <c r="U220" i="14" s="1"/>
  <c r="Q212" i="14"/>
  <c r="Q206" i="14"/>
  <c r="Q207" i="14"/>
  <c r="Q211" i="14"/>
  <c r="Q209" i="14"/>
  <c r="Q205" i="14"/>
  <c r="Q200" i="14"/>
  <c r="Q197" i="14"/>
  <c r="Q202" i="14"/>
  <c r="Q198" i="14"/>
  <c r="Q199" i="14"/>
  <c r="Q210" i="14"/>
  <c r="Q204" i="14"/>
  <c r="AG211" i="14"/>
  <c r="AG212" i="14"/>
  <c r="AG206" i="14"/>
  <c r="AG207" i="14"/>
  <c r="AG208" i="14"/>
  <c r="AG201" i="14"/>
  <c r="AG197" i="14"/>
  <c r="AG210" i="14"/>
  <c r="AG198" i="14"/>
  <c r="AG203" i="14"/>
  <c r="AG199" i="14"/>
  <c r="E199" i="14"/>
  <c r="U199" i="14"/>
  <c r="H200" i="14"/>
  <c r="P204" i="14"/>
  <c r="I205" i="14"/>
  <c r="AN210" i="14"/>
  <c r="J212" i="14"/>
  <c r="J207" i="14"/>
  <c r="J208" i="14"/>
  <c r="J200" i="14"/>
  <c r="J204" i="14"/>
  <c r="J198" i="14"/>
  <c r="J201" i="14"/>
  <c r="J199" i="14"/>
  <c r="J206" i="14"/>
  <c r="J211" i="14"/>
  <c r="J203" i="14"/>
  <c r="Z211" i="14"/>
  <c r="Z212" i="14"/>
  <c r="Z207" i="14"/>
  <c r="Z208" i="14"/>
  <c r="Z200" i="14"/>
  <c r="Z198" i="14"/>
  <c r="Z205" i="14"/>
  <c r="Z199" i="14"/>
  <c r="Z209" i="14"/>
  <c r="Z202" i="14"/>
  <c r="AP211" i="14"/>
  <c r="AP212" i="14"/>
  <c r="AP207" i="14"/>
  <c r="AP199" i="14"/>
  <c r="AP208" i="14"/>
  <c r="AP200" i="14"/>
  <c r="AP209" i="14"/>
  <c r="AP204" i="14"/>
  <c r="AP198" i="14"/>
  <c r="AP201" i="14"/>
  <c r="AP206" i="14"/>
  <c r="AP210" i="14"/>
  <c r="AP203" i="14"/>
  <c r="F198" i="14"/>
  <c r="F199" i="14"/>
  <c r="I200" i="14"/>
  <c r="AM201" i="14"/>
  <c r="AG202" i="14"/>
  <c r="J205" i="14"/>
  <c r="Z206" i="14"/>
  <c r="F208" i="14"/>
  <c r="H209" i="14"/>
  <c r="AH209" i="14"/>
  <c r="O210" i="14"/>
  <c r="J197" i="14"/>
  <c r="Z197" i="14"/>
  <c r="AP197" i="14"/>
  <c r="G199" i="14"/>
  <c r="W199" i="14"/>
  <c r="AM199" i="14"/>
  <c r="AE200" i="14"/>
  <c r="X201" i="14"/>
  <c r="N202" i="14"/>
  <c r="U204" i="14"/>
  <c r="AG205" i="14"/>
  <c r="E206" i="14"/>
  <c r="U207" i="14"/>
  <c r="X210" i="14"/>
  <c r="H211" i="14"/>
  <c r="H205" i="14"/>
  <c r="H206" i="14"/>
  <c r="H202" i="14"/>
  <c r="H212" i="14"/>
  <c r="H210" i="14"/>
  <c r="H197" i="14"/>
  <c r="H204" i="14"/>
  <c r="H198" i="14"/>
  <c r="H208" i="14"/>
  <c r="H201" i="14"/>
  <c r="H199" i="14"/>
  <c r="AF211" i="14"/>
  <c r="AF212" i="14"/>
  <c r="AF205" i="14"/>
  <c r="AF206" i="14"/>
  <c r="AF204" i="14"/>
  <c r="AF208" i="14"/>
  <c r="AF201" i="14"/>
  <c r="AF197" i="14"/>
  <c r="AF210" i="14"/>
  <c r="AF198" i="14"/>
  <c r="AF203" i="14"/>
  <c r="AF199" i="14"/>
  <c r="E218" i="14"/>
  <c r="E221" i="14" s="1"/>
  <c r="AC218" i="14"/>
  <c r="AC221" i="14" s="1"/>
  <c r="I212" i="14"/>
  <c r="I206" i="14"/>
  <c r="I207" i="14"/>
  <c r="I210" i="14"/>
  <c r="I197" i="14"/>
  <c r="I204" i="14"/>
  <c r="I198" i="14"/>
  <c r="I208" i="14"/>
  <c r="I201" i="14"/>
  <c r="I199" i="14"/>
  <c r="I211" i="14"/>
  <c r="Y212" i="14"/>
  <c r="Y206" i="14"/>
  <c r="Y207" i="14"/>
  <c r="Y203" i="14"/>
  <c r="Y197" i="14"/>
  <c r="Y198" i="14"/>
  <c r="Y205" i="14"/>
  <c r="Y200" i="14"/>
  <c r="Y199" i="14"/>
  <c r="Y211" i="14"/>
  <c r="Y209" i="14"/>
  <c r="Y202" i="14"/>
  <c r="AO211" i="14"/>
  <c r="AO212" i="14"/>
  <c r="AO206" i="14"/>
  <c r="AO207" i="14"/>
  <c r="AO199" i="14"/>
  <c r="AO197" i="14"/>
  <c r="AO209" i="14"/>
  <c r="AO204" i="14"/>
  <c r="AO198" i="14"/>
  <c r="AO208" i="14"/>
  <c r="AO201" i="14"/>
  <c r="AO210" i="14"/>
  <c r="E198" i="14"/>
  <c r="U198" i="14"/>
  <c r="P201" i="14"/>
  <c r="M207" i="14"/>
  <c r="AF207" i="14"/>
  <c r="E208" i="14"/>
  <c r="AG209" i="14"/>
  <c r="R212" i="14"/>
  <c r="R207" i="14"/>
  <c r="R208" i="14"/>
  <c r="R200" i="14"/>
  <c r="R202" i="14"/>
  <c r="R198" i="14"/>
  <c r="R199" i="14"/>
  <c r="R210" i="14"/>
  <c r="R204" i="14"/>
  <c r="R201" i="14"/>
  <c r="AH211" i="14"/>
  <c r="AH212" i="14"/>
  <c r="AH207" i="14"/>
  <c r="AH208" i="14"/>
  <c r="AH200" i="14"/>
  <c r="AH210" i="14"/>
  <c r="AH206" i="14"/>
  <c r="AH198" i="14"/>
  <c r="AH203" i="14"/>
  <c r="AH199" i="14"/>
  <c r="AH205" i="14"/>
  <c r="E197" i="14"/>
  <c r="U197" i="14"/>
  <c r="Q201" i="14"/>
  <c r="G203" i="14"/>
  <c r="AF200" i="14"/>
  <c r="Y201" i="14"/>
  <c r="AO202" i="14"/>
  <c r="I203" i="14"/>
  <c r="X204" i="14"/>
  <c r="R205" i="14"/>
  <c r="J209" i="14"/>
  <c r="Y210" i="14"/>
  <c r="AN211" i="14"/>
  <c r="AN205" i="14"/>
  <c r="AN206" i="14"/>
  <c r="AN202" i="14"/>
  <c r="AN212" i="14"/>
  <c r="AN197" i="14"/>
  <c r="AN209" i="14"/>
  <c r="AN204" i="14"/>
  <c r="AN198" i="14"/>
  <c r="AN208" i="14"/>
  <c r="AN201" i="14"/>
  <c r="AN199" i="14"/>
  <c r="AK218" i="14"/>
  <c r="AK221" i="14" s="1"/>
  <c r="M210" i="14"/>
  <c r="M202" i="14"/>
  <c r="M211" i="14"/>
  <c r="M203" i="14"/>
  <c r="M212" i="14"/>
  <c r="M208" i="14"/>
  <c r="M201" i="14"/>
  <c r="M205" i="14"/>
  <c r="M209" i="14"/>
  <c r="M198" i="14"/>
  <c r="P203" i="14"/>
  <c r="Y204" i="14"/>
  <c r="M206" i="14"/>
  <c r="F210" i="14"/>
  <c r="F211" i="14"/>
  <c r="F203" i="14"/>
  <c r="F204" i="14"/>
  <c r="F209" i="14"/>
  <c r="F207" i="14"/>
  <c r="F200" i="14"/>
  <c r="F202" i="14"/>
  <c r="F212" i="14"/>
  <c r="F197" i="14"/>
  <c r="N210" i="14"/>
  <c r="N211" i="14"/>
  <c r="N203" i="14"/>
  <c r="N212" i="14"/>
  <c r="N204" i="14"/>
  <c r="N205" i="14"/>
  <c r="N209" i="14"/>
  <c r="N207" i="14"/>
  <c r="N200" i="14"/>
  <c r="N197" i="14"/>
  <c r="M197" i="14"/>
  <c r="N198" i="14"/>
  <c r="N199" i="14"/>
  <c r="Q203" i="14"/>
  <c r="AW203" i="14" s="1"/>
  <c r="Z204" i="14"/>
  <c r="AO205" i="14"/>
  <c r="N206" i="14"/>
  <c r="H207" i="14"/>
  <c r="Q208" i="14"/>
  <c r="X212" i="14"/>
  <c r="P211" i="14"/>
  <c r="P212" i="14"/>
  <c r="P205" i="14"/>
  <c r="P206" i="14"/>
  <c r="P209" i="14"/>
  <c r="P207" i="14"/>
  <c r="P200" i="14"/>
  <c r="P197" i="14"/>
  <c r="P202" i="14"/>
  <c r="P198" i="14"/>
  <c r="P210" i="14"/>
  <c r="P199" i="14"/>
  <c r="AF209" i="14"/>
  <c r="M218" i="14"/>
  <c r="M220" i="14" s="1"/>
  <c r="E212" i="14"/>
  <c r="E210" i="14"/>
  <c r="E202" i="14"/>
  <c r="E211" i="14"/>
  <c r="E203" i="14"/>
  <c r="E205" i="14"/>
  <c r="E209" i="14"/>
  <c r="E207" i="14"/>
  <c r="E200" i="14"/>
  <c r="E204" i="14"/>
  <c r="U212" i="14"/>
  <c r="U209" i="14"/>
  <c r="U210" i="14"/>
  <c r="U202" i="14"/>
  <c r="U211" i="14"/>
  <c r="U203" i="14"/>
  <c r="U206" i="14"/>
  <c r="U208" i="14"/>
  <c r="U201" i="14"/>
  <c r="M199" i="14"/>
  <c r="AG200" i="14"/>
  <c r="G211" i="14"/>
  <c r="G204" i="14"/>
  <c r="G205" i="14"/>
  <c r="G209" i="14"/>
  <c r="G207" i="14"/>
  <c r="G200" i="14"/>
  <c r="G202" i="14"/>
  <c r="G212" i="14"/>
  <c r="G210" i="14"/>
  <c r="G197" i="14"/>
  <c r="G206" i="14"/>
  <c r="G198" i="14"/>
  <c r="G208" i="14"/>
  <c r="O211" i="14"/>
  <c r="O212" i="14"/>
  <c r="O204" i="14"/>
  <c r="O205" i="14"/>
  <c r="O203" i="14"/>
  <c r="O209" i="14"/>
  <c r="O207" i="14"/>
  <c r="O200" i="14"/>
  <c r="O197" i="14"/>
  <c r="O202" i="14"/>
  <c r="O198" i="14"/>
  <c r="W211" i="14"/>
  <c r="W204" i="14"/>
  <c r="W205" i="14"/>
  <c r="W210" i="14"/>
  <c r="W208" i="14"/>
  <c r="W201" i="14"/>
  <c r="W203" i="14"/>
  <c r="W197" i="14"/>
  <c r="W198" i="14"/>
  <c r="AE212" i="14"/>
  <c r="AE211" i="14"/>
  <c r="AE204" i="14"/>
  <c r="AE205" i="14"/>
  <c r="AE209" i="14"/>
  <c r="AE206" i="14"/>
  <c r="AE208" i="14"/>
  <c r="AE201" i="14"/>
  <c r="AE197" i="14"/>
  <c r="AE210" i="14"/>
  <c r="AE198" i="14"/>
  <c r="AM204" i="14"/>
  <c r="AM205" i="14"/>
  <c r="AM207" i="14"/>
  <c r="AM200" i="14"/>
  <c r="AM202" i="14"/>
  <c r="AM212" i="14"/>
  <c r="AM197" i="14"/>
  <c r="AM209" i="14"/>
  <c r="AM206" i="14"/>
  <c r="AM198" i="14"/>
  <c r="AM208" i="14"/>
  <c r="R197" i="14"/>
  <c r="AH197" i="14"/>
  <c r="O199" i="14"/>
  <c r="AE199" i="14"/>
  <c r="AN200" i="14"/>
  <c r="N201" i="14"/>
  <c r="AH201" i="14"/>
  <c r="X202" i="14"/>
  <c r="R203" i="14"/>
  <c r="AN203" i="14"/>
  <c r="AG204" i="14"/>
  <c r="U205" i="14"/>
  <c r="AP205" i="14"/>
  <c r="O206" i="14"/>
  <c r="X208" i="14"/>
  <c r="W209" i="14"/>
  <c r="AC208" i="14"/>
  <c r="AC212" i="14"/>
  <c r="S212" i="14"/>
  <c r="S208" i="14"/>
  <c r="S200" i="14"/>
  <c r="S209" i="14"/>
  <c r="S201" i="14"/>
  <c r="AA212" i="14"/>
  <c r="AA208" i="14"/>
  <c r="AA200" i="14"/>
  <c r="AA209" i="14"/>
  <c r="AA201" i="14"/>
  <c r="AI211" i="14"/>
  <c r="AI212" i="14"/>
  <c r="AI208" i="14"/>
  <c r="AI200" i="14"/>
  <c r="AI209" i="14"/>
  <c r="AI201" i="14"/>
  <c r="AQ211" i="14"/>
  <c r="AQ212" i="14"/>
  <c r="AQ208" i="14"/>
  <c r="AQ200" i="14"/>
  <c r="AQ209" i="14"/>
  <c r="AQ201" i="14"/>
  <c r="V197" i="14"/>
  <c r="AD197" i="14"/>
  <c r="AL197" i="14"/>
  <c r="D200" i="14"/>
  <c r="AD201" i="14"/>
  <c r="AI202" i="14"/>
  <c r="T203" i="14"/>
  <c r="AA204" i="14"/>
  <c r="AK204" i="14"/>
  <c r="V205" i="14"/>
  <c r="S206" i="14"/>
  <c r="AD208" i="14"/>
  <c r="AA211" i="14"/>
  <c r="AL212" i="14"/>
  <c r="K212" i="14"/>
  <c r="K208" i="14"/>
  <c r="K200" i="14"/>
  <c r="K209" i="14"/>
  <c r="K201" i="14"/>
  <c r="D212" i="14"/>
  <c r="D209" i="14"/>
  <c r="D201" i="14"/>
  <c r="D210" i="14"/>
  <c r="D202" i="14"/>
  <c r="L212" i="14"/>
  <c r="L209" i="14"/>
  <c r="L201" i="14"/>
  <c r="L210" i="14"/>
  <c r="L202" i="14"/>
  <c r="T212" i="14"/>
  <c r="T209" i="14"/>
  <c r="T201" i="14"/>
  <c r="T210" i="14"/>
  <c r="T202" i="14"/>
  <c r="AB212" i="14"/>
  <c r="AB209" i="14"/>
  <c r="AB201" i="14"/>
  <c r="AB210" i="14"/>
  <c r="AB202" i="14"/>
  <c r="AJ212" i="14"/>
  <c r="AJ211" i="14"/>
  <c r="AJ209" i="14"/>
  <c r="AJ201" i="14"/>
  <c r="AJ210" i="14"/>
  <c r="AJ202" i="14"/>
  <c r="AR212" i="14"/>
  <c r="AR209" i="14"/>
  <c r="AR201" i="14"/>
  <c r="AR210" i="14"/>
  <c r="AR202" i="14"/>
  <c r="AQ199" i="14"/>
  <c r="AK200" i="14"/>
  <c r="AL202" i="14"/>
  <c r="K203" i="14"/>
  <c r="AQ203" i="14"/>
  <c r="AB204" i="14"/>
  <c r="AI205" i="14"/>
  <c r="T206" i="14"/>
  <c r="AD206" i="14"/>
  <c r="AA207" i="14"/>
  <c r="AQ210" i="14"/>
  <c r="K211" i="14"/>
  <c r="AB211" i="14"/>
  <c r="AC209" i="14"/>
  <c r="AC210" i="14"/>
  <c r="AC202" i="14"/>
  <c r="AC203" i="14"/>
  <c r="AK212" i="14"/>
  <c r="AK211" i="14"/>
  <c r="AK209" i="14"/>
  <c r="AK210" i="14"/>
  <c r="AK202" i="14"/>
  <c r="AK203" i="14"/>
  <c r="AL200" i="14"/>
  <c r="V201" i="14"/>
  <c r="AA202" i="14"/>
  <c r="L203" i="14"/>
  <c r="S204" i="14"/>
  <c r="AC204" i="14"/>
  <c r="D205" i="14"/>
  <c r="K206" i="14"/>
  <c r="AQ206" i="14"/>
  <c r="L208" i="14"/>
  <c r="S210" i="14"/>
  <c r="L211" i="14"/>
  <c r="AC211" i="14"/>
  <c r="V210" i="14"/>
  <c r="V211" i="14"/>
  <c r="V203" i="14"/>
  <c r="V204" i="14"/>
  <c r="AD210" i="14"/>
  <c r="AD203" i="14"/>
  <c r="AD212" i="14"/>
  <c r="AD211" i="14"/>
  <c r="AD204" i="14"/>
  <c r="AL210" i="14"/>
  <c r="AL203" i="14"/>
  <c r="AL204" i="14"/>
  <c r="K199" i="14"/>
  <c r="S199" i="14"/>
  <c r="AA199" i="14"/>
  <c r="AI199" i="14"/>
  <c r="AC200" i="14"/>
  <c r="AD202" i="14"/>
  <c r="AI203" i="14"/>
  <c r="AA205" i="14"/>
  <c r="AK205" i="14"/>
  <c r="L206" i="14"/>
  <c r="V206" i="14"/>
  <c r="S207" i="14"/>
  <c r="AC207" i="14"/>
  <c r="AL211" i="14"/>
  <c r="J218" i="14"/>
  <c r="J220" i="14" s="1"/>
  <c r="R218" i="14"/>
  <c r="R221" i="14" s="1"/>
  <c r="Z218" i="14"/>
  <c r="Z220" i="14" s="1"/>
  <c r="AH218" i="14"/>
  <c r="AH220" i="14" s="1"/>
  <c r="AP218" i="14"/>
  <c r="AP221" i="14" s="1"/>
  <c r="K218" i="14"/>
  <c r="K220" i="14" s="1"/>
  <c r="S218" i="14"/>
  <c r="S220" i="14" s="1"/>
  <c r="AA218" i="14"/>
  <c r="AA220" i="14" s="1"/>
  <c r="AI218" i="14"/>
  <c r="AI221" i="14" s="1"/>
  <c r="AQ218" i="14"/>
  <c r="AQ220" i="14" s="1"/>
  <c r="D218" i="14"/>
  <c r="D220" i="14" s="1"/>
  <c r="L218" i="14"/>
  <c r="L221" i="14" s="1"/>
  <c r="T218" i="14"/>
  <c r="T220" i="14" s="1"/>
  <c r="AB218" i="14"/>
  <c r="AB221" i="14" s="1"/>
  <c r="AJ218" i="14"/>
  <c r="AJ221" i="14" s="1"/>
  <c r="AR218" i="14"/>
  <c r="AR221" i="14" s="1"/>
  <c r="G218" i="14"/>
  <c r="G220" i="14" s="1"/>
  <c r="O218" i="14"/>
  <c r="O220" i="14" s="1"/>
  <c r="W218" i="14"/>
  <c r="W220" i="14" s="1"/>
  <c r="AE218" i="14"/>
  <c r="AE220" i="14" s="1"/>
  <c r="AM218" i="14"/>
  <c r="AM220" i="14" s="1"/>
  <c r="H218" i="14"/>
  <c r="H220" i="14" s="1"/>
  <c r="P218" i="14"/>
  <c r="P221" i="14" s="1"/>
  <c r="X218" i="14"/>
  <c r="X221" i="14" s="1"/>
  <c r="AF218" i="14"/>
  <c r="AF220" i="14" s="1"/>
  <c r="AN218" i="14"/>
  <c r="AN221" i="14" s="1"/>
  <c r="I218" i="14"/>
  <c r="Q218" i="14"/>
  <c r="Q221" i="14" s="1"/>
  <c r="Y218" i="14"/>
  <c r="Y221" i="14" s="1"/>
  <c r="AG218" i="14"/>
  <c r="AG221" i="14" s="1"/>
  <c r="AO218" i="14"/>
  <c r="AO221" i="14" s="1"/>
  <c r="AW198" i="14" l="1"/>
  <c r="AW202" i="14"/>
  <c r="AW208" i="14"/>
  <c r="U221" i="14"/>
  <c r="AW204" i="14"/>
  <c r="AW209" i="14"/>
  <c r="AW201" i="14"/>
  <c r="AW210" i="14"/>
  <c r="AW211" i="14"/>
  <c r="AW207" i="14"/>
  <c r="AW206" i="14"/>
  <c r="AW199" i="14"/>
  <c r="AU197" i="14"/>
  <c r="N220" i="14"/>
  <c r="AV227" i="14"/>
  <c r="AW200" i="14"/>
  <c r="AT197" i="14"/>
  <c r="AS197" i="14"/>
  <c r="F220" i="14"/>
  <c r="AH221" i="14"/>
  <c r="D221" i="14"/>
  <c r="AW205" i="14"/>
  <c r="AW212" i="14"/>
  <c r="AV224" i="14"/>
  <c r="AV208" i="14"/>
  <c r="AV209" i="14"/>
  <c r="V220" i="14"/>
  <c r="AV226" i="14"/>
  <c r="AL221" i="14"/>
  <c r="Y220" i="14"/>
  <c r="AV205" i="14"/>
  <c r="AD220" i="14"/>
  <c r="AV202" i="14"/>
  <c r="AV204" i="14"/>
  <c r="AV222" i="14"/>
  <c r="AV206" i="14"/>
  <c r="AV207" i="14"/>
  <c r="AV198" i="14"/>
  <c r="AV199" i="14"/>
  <c r="AV228" i="14"/>
  <c r="L220" i="14"/>
  <c r="AF221" i="14"/>
  <c r="AV211" i="14"/>
  <c r="AV223" i="14"/>
  <c r="M221" i="14"/>
  <c r="AV212" i="14"/>
  <c r="AV203" i="14"/>
  <c r="AV225" i="14"/>
  <c r="J221" i="14"/>
  <c r="AV210" i="14"/>
  <c r="AV201" i="14"/>
  <c r="AV200" i="14"/>
  <c r="AT208" i="14"/>
  <c r="AN220" i="14"/>
  <c r="AG220" i="14"/>
  <c r="R220" i="14"/>
  <c r="AB214" i="14"/>
  <c r="AT211" i="14"/>
  <c r="AB232" i="14"/>
  <c r="AU204" i="14"/>
  <c r="AR220" i="14"/>
  <c r="H221" i="14"/>
  <c r="G221" i="14"/>
  <c r="S214" i="14"/>
  <c r="AB231" i="14"/>
  <c r="L214" i="14"/>
  <c r="X220" i="14"/>
  <c r="AT204" i="14"/>
  <c r="AA221" i="14"/>
  <c r="E220" i="14"/>
  <c r="X232" i="14"/>
  <c r="AR232" i="14"/>
  <c r="AA214" i="14"/>
  <c r="AD232" i="14"/>
  <c r="AR214" i="14"/>
  <c r="AU210" i="14"/>
  <c r="AA232" i="14"/>
  <c r="AO220" i="14"/>
  <c r="D214" i="14"/>
  <c r="AQ214" i="14"/>
  <c r="AT207" i="14"/>
  <c r="AK220" i="14"/>
  <c r="H232" i="14"/>
  <c r="AS199" i="14"/>
  <c r="S231" i="14"/>
  <c r="AU202" i="14"/>
  <c r="AE232" i="14"/>
  <c r="AS207" i="14"/>
  <c r="AS206" i="14"/>
  <c r="AB220" i="14"/>
  <c r="AI220" i="14"/>
  <c r="S232" i="14"/>
  <c r="AK231" i="14"/>
  <c r="AJ214" i="14"/>
  <c r="AJ232" i="14"/>
  <c r="AS208" i="14"/>
  <c r="AO232" i="14"/>
  <c r="AI214" i="14"/>
  <c r="K231" i="14"/>
  <c r="AM232" i="14"/>
  <c r="I232" i="14"/>
  <c r="AQ231" i="14"/>
  <c r="T214" i="14"/>
  <c r="AI231" i="14"/>
  <c r="AT206" i="14"/>
  <c r="Z232" i="14"/>
  <c r="AH232" i="14"/>
  <c r="AS198" i="14"/>
  <c r="AC231" i="14"/>
  <c r="P232" i="14"/>
  <c r="AS203" i="14"/>
  <c r="M231" i="14"/>
  <c r="M214" i="14"/>
  <c r="K214" i="14"/>
  <c r="AU212" i="14"/>
  <c r="AP220" i="14"/>
  <c r="V232" i="14"/>
  <c r="AK232" i="14"/>
  <c r="AT223" i="14"/>
  <c r="AS223" i="14"/>
  <c r="V231" i="14"/>
  <c r="V214" i="14"/>
  <c r="K221" i="14"/>
  <c r="N231" i="14"/>
  <c r="N214" i="14"/>
  <c r="F232" i="14"/>
  <c r="AK214" i="14"/>
  <c r="D232" i="14"/>
  <c r="AF232" i="14"/>
  <c r="AU200" i="14"/>
  <c r="AU226" i="14"/>
  <c r="AJ231" i="14"/>
  <c r="AQ221" i="14"/>
  <c r="AJ220" i="14"/>
  <c r="AM221" i="14"/>
  <c r="Q220" i="14"/>
  <c r="K232" i="14"/>
  <c r="AT224" i="14"/>
  <c r="AS224" i="14"/>
  <c r="P220" i="14"/>
  <c r="AT198" i="14"/>
  <c r="F231" i="14"/>
  <c r="F214" i="14"/>
  <c r="AR231" i="14"/>
  <c r="G232" i="14"/>
  <c r="S221" i="14"/>
  <c r="AP214" i="14"/>
  <c r="AP231" i="14"/>
  <c r="J232" i="14"/>
  <c r="AU203" i="14"/>
  <c r="AU208" i="14"/>
  <c r="AU227" i="14"/>
  <c r="Q214" i="14"/>
  <c r="Q231" i="14"/>
  <c r="AT228" i="14"/>
  <c r="AS228" i="14"/>
  <c r="AL231" i="14"/>
  <c r="AL214" i="14"/>
  <c r="AG214" i="14"/>
  <c r="AG231" i="14"/>
  <c r="AT222" i="14"/>
  <c r="AS222" i="14"/>
  <c r="Q232" i="14"/>
  <c r="N232" i="14"/>
  <c r="AO214" i="14"/>
  <c r="AO231" i="14"/>
  <c r="H231" i="14"/>
  <c r="H214" i="14"/>
  <c r="AT205" i="14"/>
  <c r="AS205" i="14"/>
  <c r="AQ232" i="14"/>
  <c r="O232" i="14"/>
  <c r="P231" i="14"/>
  <c r="P214" i="14"/>
  <c r="AE221" i="14"/>
  <c r="AV221" i="14" s="1"/>
  <c r="I220" i="14"/>
  <c r="AI232" i="14"/>
  <c r="AL232" i="14"/>
  <c r="AS202" i="14"/>
  <c r="AT202" i="14"/>
  <c r="AT225" i="14"/>
  <c r="AS225" i="14"/>
  <c r="T232" i="14"/>
  <c r="AM231" i="14"/>
  <c r="AM214" i="14"/>
  <c r="AE231" i="14"/>
  <c r="AE214" i="14"/>
  <c r="AT199" i="14"/>
  <c r="U232" i="14"/>
  <c r="AC220" i="14"/>
  <c r="Z214" i="14"/>
  <c r="Z231" i="14"/>
  <c r="AU211" i="14"/>
  <c r="AU207" i="14"/>
  <c r="AU228" i="14"/>
  <c r="AU198" i="14"/>
  <c r="T221" i="14"/>
  <c r="AD231" i="14"/>
  <c r="AD214" i="14"/>
  <c r="W221" i="14"/>
  <c r="AT212" i="14"/>
  <c r="AS212" i="14"/>
  <c r="W231" i="14"/>
  <c r="W214" i="14"/>
  <c r="AS204" i="14"/>
  <c r="L231" i="14"/>
  <c r="U231" i="14"/>
  <c r="U214" i="14"/>
  <c r="AF231" i="14"/>
  <c r="AF214" i="14"/>
  <c r="AU206" i="14"/>
  <c r="AG232" i="14"/>
  <c r="Z221" i="14"/>
  <c r="O221" i="14"/>
  <c r="L232" i="14"/>
  <c r="AS201" i="14"/>
  <c r="AT201" i="14"/>
  <c r="AS226" i="14"/>
  <c r="AT226" i="14"/>
  <c r="AN232" i="14"/>
  <c r="AH214" i="14"/>
  <c r="AH231" i="14"/>
  <c r="W232" i="14"/>
  <c r="O231" i="14"/>
  <c r="O214" i="14"/>
  <c r="E232" i="14"/>
  <c r="AA231" i="14"/>
  <c r="E231" i="14"/>
  <c r="E214" i="14"/>
  <c r="T231" i="14"/>
  <c r="Y232" i="14"/>
  <c r="AU205" i="14"/>
  <c r="AP232" i="14"/>
  <c r="AU199" i="14"/>
  <c r="AU223" i="14"/>
  <c r="AU225" i="14"/>
  <c r="G231" i="14"/>
  <c r="G214" i="14"/>
  <c r="AT203" i="14"/>
  <c r="AT210" i="14"/>
  <c r="AS210" i="14"/>
  <c r="M232" i="14"/>
  <c r="AN231" i="14"/>
  <c r="AN214" i="14"/>
  <c r="AU209" i="14"/>
  <c r="Y214" i="14"/>
  <c r="Y231" i="14"/>
  <c r="J214" i="14"/>
  <c r="J231" i="14"/>
  <c r="AU222" i="14"/>
  <c r="AC232" i="14"/>
  <c r="AS209" i="14"/>
  <c r="AT209" i="14"/>
  <c r="AT227" i="14"/>
  <c r="AS227" i="14"/>
  <c r="AT200" i="14"/>
  <c r="AS200" i="14"/>
  <c r="R232" i="14"/>
  <c r="R214" i="14"/>
  <c r="R231" i="14"/>
  <c r="AS211" i="14"/>
  <c r="AC214" i="14"/>
  <c r="I214" i="14"/>
  <c r="I231" i="14"/>
  <c r="AU201" i="14"/>
  <c r="AU224" i="14"/>
  <c r="X231" i="14"/>
  <c r="X214" i="14"/>
  <c r="AV220" i="14" l="1"/>
  <c r="AV231" i="14"/>
  <c r="AU220" i="14"/>
  <c r="AV232" i="14"/>
  <c r="AT221" i="14"/>
  <c r="AU231" i="14"/>
  <c r="AS221" i="14"/>
  <c r="AT231" i="14"/>
  <c r="AT220" i="14"/>
  <c r="AS231" i="14"/>
  <c r="AU232" i="14"/>
  <c r="AU221" i="14"/>
  <c r="AS220" i="14"/>
  <c r="AT232" i="14"/>
  <c r="AS232" i="14"/>
  <c r="G154" i="5" l="1"/>
  <c r="D124" i="4" l="1"/>
  <c r="E124" i="4"/>
  <c r="F124" i="4"/>
  <c r="G124" i="4"/>
  <c r="H124" i="4"/>
  <c r="C124" i="4"/>
  <c r="D123" i="4"/>
  <c r="E123" i="4"/>
  <c r="F123" i="4"/>
  <c r="G123" i="4"/>
  <c r="H123" i="4"/>
  <c r="C123" i="4"/>
  <c r="C89" i="3"/>
  <c r="C88" i="3"/>
  <c r="D154" i="5"/>
  <c r="E154" i="5"/>
  <c r="F154" i="5"/>
  <c r="H154" i="5"/>
  <c r="I154" i="5"/>
  <c r="J154" i="5"/>
  <c r="K154" i="5"/>
  <c r="L154" i="5"/>
  <c r="M154" i="5"/>
  <c r="N154" i="5"/>
  <c r="O154" i="5"/>
  <c r="P154" i="5"/>
  <c r="Q154" i="5"/>
  <c r="R154" i="5"/>
  <c r="S154" i="5"/>
  <c r="T154" i="5"/>
  <c r="U154" i="5"/>
  <c r="V154" i="5"/>
  <c r="W154" i="5"/>
  <c r="X154" i="5"/>
  <c r="Y154" i="5"/>
  <c r="Z154" i="5"/>
  <c r="AA154" i="5"/>
  <c r="AB154" i="5"/>
  <c r="AC154" i="5"/>
  <c r="AD154" i="5"/>
  <c r="AE154" i="5"/>
  <c r="AF154" i="5"/>
  <c r="AG154" i="5"/>
  <c r="AH154" i="5"/>
  <c r="AI154" i="5"/>
  <c r="C154" i="5"/>
  <c r="D153" i="5"/>
  <c r="E153" i="5"/>
  <c r="F153" i="5"/>
  <c r="G153" i="5"/>
  <c r="H153" i="5"/>
  <c r="I153" i="5"/>
  <c r="J153" i="5"/>
  <c r="K153" i="5"/>
  <c r="L153" i="5"/>
  <c r="M153" i="5"/>
  <c r="N153" i="5"/>
  <c r="O153" i="5"/>
  <c r="P153" i="5"/>
  <c r="Q153" i="5"/>
  <c r="R153" i="5"/>
  <c r="S153" i="5"/>
  <c r="T153" i="5"/>
  <c r="U153" i="5"/>
  <c r="V153" i="5"/>
  <c r="W153" i="5"/>
  <c r="X153" i="5"/>
  <c r="Y153" i="5"/>
  <c r="Z153" i="5"/>
  <c r="AA153" i="5"/>
  <c r="AB153" i="5"/>
  <c r="AC153" i="5"/>
  <c r="AD153" i="5"/>
  <c r="AE153" i="5"/>
  <c r="AF153" i="5"/>
  <c r="AG153" i="5"/>
  <c r="AH153" i="5"/>
  <c r="AI153" i="5"/>
  <c r="C153" i="5"/>
  <c r="D152" i="5"/>
  <c r="E152" i="5"/>
  <c r="F152" i="5"/>
  <c r="G152" i="5"/>
  <c r="H152" i="5"/>
  <c r="I152" i="5"/>
  <c r="J152" i="5"/>
  <c r="K152" i="5"/>
  <c r="L152" i="5"/>
  <c r="M152" i="5"/>
  <c r="N152" i="5"/>
  <c r="O152" i="5"/>
  <c r="P152" i="5"/>
  <c r="Q152" i="5"/>
  <c r="R152" i="5"/>
  <c r="S152" i="5"/>
  <c r="T152" i="5"/>
  <c r="U152" i="5"/>
  <c r="V152" i="5"/>
  <c r="W152" i="5"/>
  <c r="X152" i="5"/>
  <c r="Y152" i="5"/>
  <c r="Z152" i="5"/>
  <c r="AA152" i="5"/>
  <c r="AB152" i="5"/>
  <c r="AC152" i="5"/>
  <c r="AD152" i="5"/>
  <c r="AE152" i="5"/>
  <c r="AF152" i="5"/>
  <c r="AG152" i="5"/>
  <c r="AH152" i="5"/>
  <c r="AI152" i="5"/>
  <c r="C152" i="5"/>
  <c r="C155" i="5" l="1"/>
  <c r="C103" i="3"/>
  <c r="C102" i="3"/>
  <c r="C100" i="3"/>
  <c r="C93" i="3"/>
  <c r="C91" i="3"/>
  <c r="C101" i="3" s="1"/>
  <c r="D89" i="3"/>
  <c r="E89" i="3"/>
  <c r="F89" i="3"/>
  <c r="G89" i="3"/>
  <c r="H89" i="3"/>
  <c r="I89" i="3"/>
  <c r="D88" i="3"/>
  <c r="E88" i="3"/>
  <c r="E91" i="3" s="1"/>
  <c r="F88" i="3"/>
  <c r="F91" i="3" s="1"/>
  <c r="G88" i="3"/>
  <c r="G91" i="3" s="1"/>
  <c r="H88" i="3"/>
  <c r="H91" i="3" s="1"/>
  <c r="I88" i="3"/>
  <c r="I91" i="3" s="1"/>
  <c r="D97" i="1"/>
  <c r="E97" i="1"/>
  <c r="F97" i="1"/>
  <c r="D96" i="1"/>
  <c r="E96" i="1"/>
  <c r="F96" i="1"/>
  <c r="C172" i="5" l="1"/>
  <c r="C174" i="5"/>
  <c r="C173" i="5"/>
  <c r="C166" i="5"/>
  <c r="C169" i="5"/>
  <c r="C165" i="5"/>
  <c r="C167" i="5"/>
  <c r="C164" i="5"/>
  <c r="C168" i="5"/>
  <c r="C157" i="5"/>
  <c r="G101" i="3"/>
  <c r="G105" i="3"/>
  <c r="G100" i="3"/>
  <c r="G104" i="3"/>
  <c r="G99" i="3"/>
  <c r="G103" i="3"/>
  <c r="G102" i="3"/>
  <c r="F101" i="3"/>
  <c r="F105" i="3"/>
  <c r="F100" i="3"/>
  <c r="F104" i="3"/>
  <c r="F99" i="3"/>
  <c r="F103" i="3"/>
  <c r="F102" i="3"/>
  <c r="E100" i="3"/>
  <c r="E104" i="3"/>
  <c r="E99" i="3"/>
  <c r="E103" i="3"/>
  <c r="E102" i="3"/>
  <c r="E101" i="3"/>
  <c r="E105" i="3"/>
  <c r="H102" i="3"/>
  <c r="H101" i="3"/>
  <c r="H105" i="3"/>
  <c r="H100" i="3"/>
  <c r="H104" i="3"/>
  <c r="H99" i="3"/>
  <c r="H103" i="3"/>
  <c r="I102" i="3"/>
  <c r="I101" i="3"/>
  <c r="I105" i="3"/>
  <c r="I100" i="3"/>
  <c r="I104" i="3"/>
  <c r="I99" i="3"/>
  <c r="I103" i="3"/>
  <c r="D91" i="3"/>
  <c r="D93" i="3" s="1"/>
  <c r="C94" i="3"/>
  <c r="C104" i="3"/>
  <c r="C105" i="3"/>
  <c r="C99" i="3"/>
  <c r="C194" i="5"/>
  <c r="C189" i="5"/>
  <c r="C188" i="5"/>
  <c r="D100" i="3" l="1"/>
  <c r="J100" i="3" s="1"/>
  <c r="D104" i="3"/>
  <c r="D99" i="3"/>
  <c r="J99" i="3" s="1"/>
  <c r="D103" i="3"/>
  <c r="D102" i="3"/>
  <c r="D101" i="3"/>
  <c r="D105" i="3"/>
  <c r="D94" i="3"/>
  <c r="C195" i="5"/>
  <c r="C197" i="5"/>
  <c r="C187" i="5"/>
  <c r="C186" i="5"/>
  <c r="C185" i="5"/>
  <c r="C184" i="5"/>
  <c r="C183" i="5"/>
  <c r="C182" i="5"/>
  <c r="C181" i="5"/>
  <c r="C180" i="5"/>
  <c r="S171" i="5" l="1"/>
  <c r="R160" i="5"/>
  <c r="S160" i="5"/>
  <c r="G93" i="3" l="1"/>
  <c r="G94" i="3"/>
  <c r="F94" i="3"/>
  <c r="E94" i="3"/>
  <c r="I93" i="3"/>
  <c r="I94" i="3"/>
  <c r="F93" i="3"/>
  <c r="G125" i="4"/>
  <c r="G137" i="4" s="1"/>
  <c r="E125" i="4"/>
  <c r="E137" i="4" s="1"/>
  <c r="C125" i="4"/>
  <c r="C137" i="4" s="1"/>
  <c r="D125" i="4"/>
  <c r="D137" i="4" s="1"/>
  <c r="H125" i="4"/>
  <c r="H137" i="4" s="1"/>
  <c r="K137" i="4" s="1"/>
  <c r="F125" i="4"/>
  <c r="F137" i="4" s="1"/>
  <c r="J137" i="4" l="1"/>
  <c r="H127" i="4"/>
  <c r="K127" i="4" s="1"/>
  <c r="H135" i="4"/>
  <c r="K135" i="4" s="1"/>
  <c r="H129" i="4"/>
  <c r="K129" i="4" s="1"/>
  <c r="H139" i="4"/>
  <c r="K139" i="4" s="1"/>
  <c r="C139" i="4"/>
  <c r="C135" i="4"/>
  <c r="C134" i="4"/>
  <c r="C136" i="4"/>
  <c r="C138" i="4"/>
  <c r="C128" i="4"/>
  <c r="C129" i="4"/>
  <c r="E139" i="4"/>
  <c r="E135" i="4"/>
  <c r="E129" i="4"/>
  <c r="G135" i="4"/>
  <c r="G139" i="4"/>
  <c r="G129" i="4"/>
  <c r="F139" i="4"/>
  <c r="F129" i="4"/>
  <c r="F135" i="4"/>
  <c r="D139" i="4"/>
  <c r="J139" i="4" s="1"/>
  <c r="D135" i="4"/>
  <c r="D129" i="4"/>
  <c r="D138" i="4"/>
  <c r="D133" i="4"/>
  <c r="D134" i="4"/>
  <c r="D136" i="4"/>
  <c r="C133" i="4"/>
  <c r="C127" i="4"/>
  <c r="F127" i="4"/>
  <c r="F136" i="4"/>
  <c r="F134" i="4"/>
  <c r="F133" i="4"/>
  <c r="F138" i="4"/>
  <c r="H134" i="4"/>
  <c r="K134" i="4" s="1"/>
  <c r="H133" i="4"/>
  <c r="K133" i="4" s="1"/>
  <c r="H136" i="4"/>
  <c r="K136" i="4" s="1"/>
  <c r="H138" i="4"/>
  <c r="K138" i="4" s="1"/>
  <c r="E133" i="4"/>
  <c r="E138" i="4"/>
  <c r="E134" i="4"/>
  <c r="E136" i="4"/>
  <c r="G138" i="4"/>
  <c r="G136" i="4"/>
  <c r="G134" i="4"/>
  <c r="G133" i="4"/>
  <c r="F96" i="3"/>
  <c r="H93" i="3"/>
  <c r="G96" i="3"/>
  <c r="D96" i="3"/>
  <c r="H94" i="3"/>
  <c r="E93" i="3"/>
  <c r="E96" i="3" s="1"/>
  <c r="C96" i="3"/>
  <c r="I96" i="3"/>
  <c r="E127" i="4"/>
  <c r="G128" i="4"/>
  <c r="G127" i="4"/>
  <c r="E128" i="4"/>
  <c r="D127" i="4"/>
  <c r="D128" i="4"/>
  <c r="F128" i="4"/>
  <c r="H128" i="4"/>
  <c r="K128" i="4" s="1"/>
  <c r="AB155" i="5"/>
  <c r="J128" i="4" l="1"/>
  <c r="J136" i="4"/>
  <c r="J133" i="4"/>
  <c r="J138" i="4"/>
  <c r="J129" i="4"/>
  <c r="J135" i="4"/>
  <c r="J134" i="4"/>
  <c r="AB174" i="5"/>
  <c r="AB172" i="5"/>
  <c r="AB173" i="5"/>
  <c r="AB165" i="5"/>
  <c r="AB168" i="5"/>
  <c r="AB167" i="5"/>
  <c r="AB169" i="5"/>
  <c r="H96" i="3"/>
  <c r="I139" i="4"/>
  <c r="AB157" i="5"/>
  <c r="AB159" i="5"/>
  <c r="AB163" i="5"/>
  <c r="AB164" i="5"/>
  <c r="AB166" i="5"/>
  <c r="AB158" i="5"/>
  <c r="X139" i="5"/>
  <c r="X175" i="5" l="1"/>
  <c r="AB171" i="5"/>
  <c r="AB160" i="5"/>
  <c r="X180" i="5"/>
  <c r="Y180" i="5"/>
  <c r="Z180" i="5"/>
  <c r="AA180" i="5"/>
  <c r="AB180" i="5"/>
  <c r="X181" i="5"/>
  <c r="Y181" i="5"/>
  <c r="Z181" i="5"/>
  <c r="AA181" i="5"/>
  <c r="AB181" i="5"/>
  <c r="X182" i="5"/>
  <c r="Y182" i="5"/>
  <c r="Z182" i="5"/>
  <c r="AA182" i="5"/>
  <c r="AB182" i="5"/>
  <c r="X183" i="5"/>
  <c r="Y183" i="5"/>
  <c r="Z183" i="5"/>
  <c r="AA183" i="5"/>
  <c r="AB183" i="5"/>
  <c r="X184" i="5"/>
  <c r="Y184" i="5"/>
  <c r="Z184" i="5"/>
  <c r="AA184" i="5"/>
  <c r="AB184" i="5"/>
  <c r="X185" i="5"/>
  <c r="Y185" i="5"/>
  <c r="Z185" i="5"/>
  <c r="AA185" i="5"/>
  <c r="AB185" i="5"/>
  <c r="X186" i="5"/>
  <c r="Y186" i="5"/>
  <c r="Z186" i="5"/>
  <c r="AA186" i="5"/>
  <c r="AB186" i="5"/>
  <c r="X187" i="5"/>
  <c r="Y187" i="5"/>
  <c r="Z187" i="5"/>
  <c r="AA187" i="5"/>
  <c r="AB187" i="5"/>
  <c r="X188" i="5"/>
  <c r="Y188" i="5"/>
  <c r="Z188" i="5"/>
  <c r="AA188" i="5"/>
  <c r="AB188" i="5"/>
  <c r="X189" i="5"/>
  <c r="Y189" i="5"/>
  <c r="Z189" i="5"/>
  <c r="AA189" i="5"/>
  <c r="AB189" i="5"/>
  <c r="X190" i="5"/>
  <c r="Y190" i="5"/>
  <c r="Z190" i="5"/>
  <c r="AA190" i="5"/>
  <c r="AB190" i="5"/>
  <c r="X191" i="5"/>
  <c r="Y191" i="5"/>
  <c r="Z191" i="5"/>
  <c r="AA191" i="5"/>
  <c r="AB191" i="5"/>
  <c r="X192" i="5"/>
  <c r="Y192" i="5"/>
  <c r="Z192" i="5"/>
  <c r="AA192" i="5"/>
  <c r="AB192" i="5"/>
  <c r="X193" i="5"/>
  <c r="Y193" i="5"/>
  <c r="Z193" i="5"/>
  <c r="AA193" i="5"/>
  <c r="AB193" i="5"/>
  <c r="X194" i="5"/>
  <c r="Y194" i="5"/>
  <c r="Z194" i="5"/>
  <c r="AA194" i="5"/>
  <c r="AB194" i="5"/>
  <c r="X195" i="5"/>
  <c r="Y195" i="5"/>
  <c r="Z195" i="5"/>
  <c r="AA195" i="5"/>
  <c r="AB195" i="5"/>
  <c r="X196" i="5"/>
  <c r="Y196" i="5"/>
  <c r="Z196" i="5"/>
  <c r="AA196" i="5"/>
  <c r="AB196" i="5"/>
  <c r="X197" i="5"/>
  <c r="Y197" i="5"/>
  <c r="Z197" i="5"/>
  <c r="AA197" i="5"/>
  <c r="AB197" i="5"/>
  <c r="X177" i="5"/>
  <c r="Y177" i="5"/>
  <c r="Z177" i="5"/>
  <c r="AA177" i="5"/>
  <c r="AB177" i="5"/>
  <c r="X178" i="5"/>
  <c r="Y178" i="5"/>
  <c r="Z178" i="5"/>
  <c r="AA178" i="5"/>
  <c r="AB178" i="5"/>
  <c r="AA155" i="5" l="1"/>
  <c r="Z155" i="5"/>
  <c r="Y155" i="5"/>
  <c r="X155" i="5"/>
  <c r="X140" i="5"/>
  <c r="Y140" i="5"/>
  <c r="Z140" i="5"/>
  <c r="AA140" i="5"/>
  <c r="AB140" i="5"/>
  <c r="X203" i="5"/>
  <c r="Y139" i="5"/>
  <c r="Z139" i="5"/>
  <c r="AA139" i="5"/>
  <c r="AB139" i="5"/>
  <c r="Z172" i="5" l="1"/>
  <c r="Z173" i="5"/>
  <c r="Z167" i="5"/>
  <c r="Z168" i="5"/>
  <c r="Z169" i="5"/>
  <c r="Z165" i="5"/>
  <c r="X174" i="5"/>
  <c r="X172" i="5"/>
  <c r="X173" i="5"/>
  <c r="X169" i="5"/>
  <c r="X165" i="5"/>
  <c r="X167" i="5"/>
  <c r="X168" i="5"/>
  <c r="Y173" i="5"/>
  <c r="Y172" i="5"/>
  <c r="Y174" i="5"/>
  <c r="Y168" i="5"/>
  <c r="Y169" i="5"/>
  <c r="Y165" i="5"/>
  <c r="Y167" i="5"/>
  <c r="Z159" i="5"/>
  <c r="AA172" i="5"/>
  <c r="AA173" i="5"/>
  <c r="AA174" i="5"/>
  <c r="AA165" i="5"/>
  <c r="AA167" i="5"/>
  <c r="AA168" i="5"/>
  <c r="AA169" i="5"/>
  <c r="X159" i="5"/>
  <c r="AM159" i="5" s="1"/>
  <c r="Y159" i="5"/>
  <c r="AA166" i="5"/>
  <c r="AA164" i="5"/>
  <c r="Z175" i="5"/>
  <c r="Y203" i="5"/>
  <c r="Y175" i="5"/>
  <c r="AA216" i="5"/>
  <c r="AA175" i="5"/>
  <c r="AA199" i="5"/>
  <c r="AB211" i="5"/>
  <c r="AB175" i="5"/>
  <c r="AA210" i="5"/>
  <c r="AB204" i="5"/>
  <c r="AB212" i="5"/>
  <c r="AA159" i="5"/>
  <c r="Y202" i="5"/>
  <c r="Y219" i="5"/>
  <c r="Y218" i="5"/>
  <c r="Y210" i="5"/>
  <c r="AA200" i="5"/>
  <c r="Y205" i="5"/>
  <c r="AB200" i="5"/>
  <c r="AB147" i="5"/>
  <c r="AB210" i="5"/>
  <c r="AB218" i="5"/>
  <c r="AB213" i="5"/>
  <c r="AB202" i="5"/>
  <c r="AB205" i="5"/>
  <c r="AB206" i="5"/>
  <c r="AB214" i="5"/>
  <c r="AA207" i="5"/>
  <c r="Y211" i="5"/>
  <c r="AB209" i="5"/>
  <c r="Z163" i="5"/>
  <c r="Z166" i="5"/>
  <c r="Z157" i="5"/>
  <c r="Z158" i="5"/>
  <c r="AA147" i="5"/>
  <c r="AA202" i="5"/>
  <c r="AA218" i="5"/>
  <c r="AA205" i="5"/>
  <c r="AA213" i="5"/>
  <c r="AA206" i="5"/>
  <c r="AA214" i="5"/>
  <c r="AA163" i="5"/>
  <c r="AA157" i="5"/>
  <c r="AA158" i="5"/>
  <c r="AA215" i="5"/>
  <c r="AA217" i="5"/>
  <c r="AB219" i="5"/>
  <c r="Y207" i="5"/>
  <c r="AA204" i="5"/>
  <c r="AB199" i="5"/>
  <c r="AB207" i="5"/>
  <c r="Y213" i="5"/>
  <c r="X163" i="5"/>
  <c r="X164" i="5"/>
  <c r="X166" i="5"/>
  <c r="X158" i="5"/>
  <c r="X157" i="5"/>
  <c r="AM157" i="5" s="1"/>
  <c r="AB208" i="5"/>
  <c r="Y206" i="5"/>
  <c r="AB217" i="5"/>
  <c r="AB215" i="5"/>
  <c r="AA219" i="5"/>
  <c r="Y215" i="5"/>
  <c r="AA212" i="5"/>
  <c r="AA203" i="5"/>
  <c r="AB203" i="5"/>
  <c r="Y147" i="5"/>
  <c r="Y199" i="5"/>
  <c r="Y208" i="5"/>
  <c r="Y216" i="5"/>
  <c r="Y209" i="5"/>
  <c r="Y217" i="5"/>
  <c r="Y204" i="5"/>
  <c r="Y212" i="5"/>
  <c r="Y200" i="5"/>
  <c r="Y166" i="5"/>
  <c r="Y163" i="5"/>
  <c r="Y164" i="5"/>
  <c r="Y158" i="5"/>
  <c r="Y157" i="5"/>
  <c r="AB216" i="5"/>
  <c r="Y214" i="5"/>
  <c r="AA211" i="5"/>
  <c r="AA209" i="5"/>
  <c r="AA208" i="5"/>
  <c r="X147" i="5"/>
  <c r="X205" i="5"/>
  <c r="X207" i="5"/>
  <c r="X209" i="5"/>
  <c r="X211" i="5"/>
  <c r="X213" i="5"/>
  <c r="X215" i="5"/>
  <c r="X217" i="5"/>
  <c r="X219" i="5"/>
  <c r="X204" i="5"/>
  <c r="X210" i="5"/>
  <c r="X216" i="5"/>
  <c r="X206" i="5"/>
  <c r="X218" i="5"/>
  <c r="X199" i="5"/>
  <c r="X208" i="5"/>
  <c r="X214" i="5"/>
  <c r="X202" i="5"/>
  <c r="X212" i="5"/>
  <c r="X200" i="5"/>
  <c r="Z147" i="5"/>
  <c r="Z209" i="5"/>
  <c r="Z217" i="5"/>
  <c r="Z206" i="5"/>
  <c r="Z214" i="5"/>
  <c r="Z208" i="5"/>
  <c r="Z216" i="5"/>
  <c r="Z207" i="5"/>
  <c r="Z211" i="5"/>
  <c r="Z205" i="5"/>
  <c r="Z213" i="5"/>
  <c r="Z199" i="5"/>
  <c r="Z215" i="5"/>
  <c r="Z204" i="5"/>
  <c r="Z219" i="5"/>
  <c r="Z202" i="5"/>
  <c r="Z218" i="5"/>
  <c r="Z212" i="5"/>
  <c r="Z203" i="5"/>
  <c r="Z210" i="5"/>
  <c r="Z200" i="5"/>
  <c r="D78" i="3"/>
  <c r="AM164" i="5" l="1"/>
  <c r="AM163" i="5"/>
  <c r="AM168" i="5"/>
  <c r="AM167" i="5"/>
  <c r="AM165" i="5"/>
  <c r="AM169" i="5"/>
  <c r="AM166" i="5"/>
  <c r="Y160" i="5"/>
  <c r="X160" i="5"/>
  <c r="AM158" i="5"/>
  <c r="AA171" i="5"/>
  <c r="Y171" i="5"/>
  <c r="X171" i="5"/>
  <c r="Z171" i="5"/>
  <c r="Y220" i="5"/>
  <c r="Z160" i="5"/>
  <c r="AA220" i="5"/>
  <c r="AA160" i="5"/>
  <c r="AB220" i="5"/>
  <c r="Z220" i="5"/>
  <c r="X220" i="5"/>
  <c r="D177" i="5"/>
  <c r="E177" i="5"/>
  <c r="F177" i="5"/>
  <c r="G177" i="5"/>
  <c r="H177" i="5"/>
  <c r="I177" i="5"/>
  <c r="J177" i="5"/>
  <c r="K177" i="5"/>
  <c r="L177" i="5"/>
  <c r="M177" i="5"/>
  <c r="N177" i="5"/>
  <c r="O177" i="5"/>
  <c r="P177" i="5"/>
  <c r="Q177" i="5"/>
  <c r="R177" i="5"/>
  <c r="S177" i="5"/>
  <c r="T177" i="5"/>
  <c r="U177" i="5"/>
  <c r="V177" i="5"/>
  <c r="W177" i="5"/>
  <c r="AC177" i="5"/>
  <c r="AD177" i="5"/>
  <c r="AE177" i="5"/>
  <c r="AF177" i="5"/>
  <c r="AG177" i="5"/>
  <c r="AH177" i="5"/>
  <c r="AI177" i="5"/>
  <c r="D178" i="5"/>
  <c r="E178" i="5"/>
  <c r="F178" i="5"/>
  <c r="G178" i="5"/>
  <c r="H178" i="5"/>
  <c r="I178" i="5"/>
  <c r="J178" i="5"/>
  <c r="K178" i="5"/>
  <c r="L178" i="5"/>
  <c r="M178" i="5"/>
  <c r="N178" i="5"/>
  <c r="O178" i="5"/>
  <c r="P178" i="5"/>
  <c r="Q178" i="5"/>
  <c r="R178" i="5"/>
  <c r="S178" i="5"/>
  <c r="T178" i="5"/>
  <c r="U178" i="5"/>
  <c r="V178" i="5"/>
  <c r="W178" i="5"/>
  <c r="AC178" i="5"/>
  <c r="AD178" i="5"/>
  <c r="AE178" i="5"/>
  <c r="AF178" i="5"/>
  <c r="AG178" i="5"/>
  <c r="AH178" i="5"/>
  <c r="AI178" i="5"/>
  <c r="D180" i="5"/>
  <c r="E180" i="5"/>
  <c r="F180" i="5"/>
  <c r="G180" i="5"/>
  <c r="H180" i="5"/>
  <c r="I180" i="5"/>
  <c r="J180" i="5"/>
  <c r="K180" i="5"/>
  <c r="L180" i="5"/>
  <c r="M180" i="5"/>
  <c r="N180" i="5"/>
  <c r="O180" i="5"/>
  <c r="P180" i="5"/>
  <c r="Q180" i="5"/>
  <c r="R180" i="5"/>
  <c r="S180" i="5"/>
  <c r="T180" i="5"/>
  <c r="U180" i="5"/>
  <c r="V180" i="5"/>
  <c r="W180" i="5"/>
  <c r="AC180" i="5"/>
  <c r="AD180" i="5"/>
  <c r="AE180" i="5"/>
  <c r="AF180" i="5"/>
  <c r="AG180" i="5"/>
  <c r="AH180" i="5"/>
  <c r="AI180" i="5"/>
  <c r="D181" i="5"/>
  <c r="E181" i="5"/>
  <c r="F181" i="5"/>
  <c r="G181" i="5"/>
  <c r="H181" i="5"/>
  <c r="I181" i="5"/>
  <c r="J181" i="5"/>
  <c r="K181" i="5"/>
  <c r="L181" i="5"/>
  <c r="M181" i="5"/>
  <c r="N181" i="5"/>
  <c r="O181" i="5"/>
  <c r="P181" i="5"/>
  <c r="Q181" i="5"/>
  <c r="R181" i="5"/>
  <c r="S181" i="5"/>
  <c r="T181" i="5"/>
  <c r="U181" i="5"/>
  <c r="V181" i="5"/>
  <c r="W181" i="5"/>
  <c r="AC181" i="5"/>
  <c r="AD181" i="5"/>
  <c r="AE181" i="5"/>
  <c r="AF181" i="5"/>
  <c r="AG181" i="5"/>
  <c r="AH181" i="5"/>
  <c r="AI181" i="5"/>
  <c r="D182" i="5"/>
  <c r="E182" i="5"/>
  <c r="F182" i="5"/>
  <c r="G182" i="5"/>
  <c r="H182" i="5"/>
  <c r="I182" i="5"/>
  <c r="J182" i="5"/>
  <c r="K182" i="5"/>
  <c r="L182" i="5"/>
  <c r="M182" i="5"/>
  <c r="N182" i="5"/>
  <c r="O182" i="5"/>
  <c r="P182" i="5"/>
  <c r="Q182" i="5"/>
  <c r="R182" i="5"/>
  <c r="S182" i="5"/>
  <c r="T182" i="5"/>
  <c r="U182" i="5"/>
  <c r="V182" i="5"/>
  <c r="W182" i="5"/>
  <c r="AC182" i="5"/>
  <c r="AD182" i="5"/>
  <c r="AE182" i="5"/>
  <c r="AF182" i="5"/>
  <c r="AG182" i="5"/>
  <c r="AH182" i="5"/>
  <c r="AI182" i="5"/>
  <c r="D183" i="5"/>
  <c r="E183" i="5"/>
  <c r="F183" i="5"/>
  <c r="G183" i="5"/>
  <c r="H183" i="5"/>
  <c r="I183" i="5"/>
  <c r="J183" i="5"/>
  <c r="K183" i="5"/>
  <c r="L183" i="5"/>
  <c r="M183" i="5"/>
  <c r="N183" i="5"/>
  <c r="O183" i="5"/>
  <c r="P183" i="5"/>
  <c r="Q183" i="5"/>
  <c r="R183" i="5"/>
  <c r="S183" i="5"/>
  <c r="T183" i="5"/>
  <c r="U183" i="5"/>
  <c r="V183" i="5"/>
  <c r="W183" i="5"/>
  <c r="AC183" i="5"/>
  <c r="AD183" i="5"/>
  <c r="AE183" i="5"/>
  <c r="AF183" i="5"/>
  <c r="AG183" i="5"/>
  <c r="AH183" i="5"/>
  <c r="AI183" i="5"/>
  <c r="D184" i="5"/>
  <c r="E184" i="5"/>
  <c r="F184" i="5"/>
  <c r="G184" i="5"/>
  <c r="H184" i="5"/>
  <c r="I184" i="5"/>
  <c r="J184" i="5"/>
  <c r="K184" i="5"/>
  <c r="L184" i="5"/>
  <c r="M184" i="5"/>
  <c r="N184" i="5"/>
  <c r="O184" i="5"/>
  <c r="P184" i="5"/>
  <c r="Q184" i="5"/>
  <c r="R184" i="5"/>
  <c r="S184" i="5"/>
  <c r="T184" i="5"/>
  <c r="U184" i="5"/>
  <c r="V184" i="5"/>
  <c r="W184" i="5"/>
  <c r="AC184" i="5"/>
  <c r="AD184" i="5"/>
  <c r="AE184" i="5"/>
  <c r="AF184" i="5"/>
  <c r="AG184" i="5"/>
  <c r="AH184" i="5"/>
  <c r="AI184" i="5"/>
  <c r="D185" i="5"/>
  <c r="E185" i="5"/>
  <c r="F185" i="5"/>
  <c r="G185" i="5"/>
  <c r="H185" i="5"/>
  <c r="I185" i="5"/>
  <c r="J185" i="5"/>
  <c r="K185" i="5"/>
  <c r="L185" i="5"/>
  <c r="M185" i="5"/>
  <c r="N185" i="5"/>
  <c r="O185" i="5"/>
  <c r="P185" i="5"/>
  <c r="Q185" i="5"/>
  <c r="R185" i="5"/>
  <c r="S185" i="5"/>
  <c r="T185" i="5"/>
  <c r="U185" i="5"/>
  <c r="V185" i="5"/>
  <c r="W185" i="5"/>
  <c r="AC185" i="5"/>
  <c r="AD185" i="5"/>
  <c r="AE185" i="5"/>
  <c r="AF185" i="5"/>
  <c r="AG185" i="5"/>
  <c r="AH185" i="5"/>
  <c r="AI185" i="5"/>
  <c r="D186" i="5"/>
  <c r="E186" i="5"/>
  <c r="F186" i="5"/>
  <c r="G186" i="5"/>
  <c r="H186" i="5"/>
  <c r="I186" i="5"/>
  <c r="J186" i="5"/>
  <c r="K186" i="5"/>
  <c r="L186" i="5"/>
  <c r="M186" i="5"/>
  <c r="N186" i="5"/>
  <c r="O186" i="5"/>
  <c r="P186" i="5"/>
  <c r="Q186" i="5"/>
  <c r="R186" i="5"/>
  <c r="S186" i="5"/>
  <c r="T186" i="5"/>
  <c r="U186" i="5"/>
  <c r="V186" i="5"/>
  <c r="W186" i="5"/>
  <c r="AC186" i="5"/>
  <c r="AD186" i="5"/>
  <c r="AE186" i="5"/>
  <c r="AF186" i="5"/>
  <c r="AG186" i="5"/>
  <c r="AH186" i="5"/>
  <c r="AI186" i="5"/>
  <c r="D187" i="5"/>
  <c r="E187" i="5"/>
  <c r="F187" i="5"/>
  <c r="G187" i="5"/>
  <c r="H187" i="5"/>
  <c r="I187" i="5"/>
  <c r="J187" i="5"/>
  <c r="K187" i="5"/>
  <c r="L187" i="5"/>
  <c r="M187" i="5"/>
  <c r="N187" i="5"/>
  <c r="O187" i="5"/>
  <c r="P187" i="5"/>
  <c r="Q187" i="5"/>
  <c r="R187" i="5"/>
  <c r="S187" i="5"/>
  <c r="T187" i="5"/>
  <c r="U187" i="5"/>
  <c r="V187" i="5"/>
  <c r="W187" i="5"/>
  <c r="AC187" i="5"/>
  <c r="AD187" i="5"/>
  <c r="AE187" i="5"/>
  <c r="AF187" i="5"/>
  <c r="AG187" i="5"/>
  <c r="AH187" i="5"/>
  <c r="AI187" i="5"/>
  <c r="D188" i="5"/>
  <c r="E188" i="5"/>
  <c r="F188" i="5"/>
  <c r="G188" i="5"/>
  <c r="H188" i="5"/>
  <c r="I188" i="5"/>
  <c r="J188" i="5"/>
  <c r="K188" i="5"/>
  <c r="L188" i="5"/>
  <c r="M188" i="5"/>
  <c r="N188" i="5"/>
  <c r="O188" i="5"/>
  <c r="P188" i="5"/>
  <c r="Q188" i="5"/>
  <c r="R188" i="5"/>
  <c r="S188" i="5"/>
  <c r="T188" i="5"/>
  <c r="U188" i="5"/>
  <c r="V188" i="5"/>
  <c r="W188" i="5"/>
  <c r="AC188" i="5"/>
  <c r="AD188" i="5"/>
  <c r="AE188" i="5"/>
  <c r="AF188" i="5"/>
  <c r="AG188" i="5"/>
  <c r="AH188" i="5"/>
  <c r="AI188" i="5"/>
  <c r="D189" i="5"/>
  <c r="E189" i="5"/>
  <c r="F189" i="5"/>
  <c r="G189" i="5"/>
  <c r="H189" i="5"/>
  <c r="I189" i="5"/>
  <c r="J189" i="5"/>
  <c r="K189" i="5"/>
  <c r="L189" i="5"/>
  <c r="M189" i="5"/>
  <c r="N189" i="5"/>
  <c r="O189" i="5"/>
  <c r="P189" i="5"/>
  <c r="Q189" i="5"/>
  <c r="R189" i="5"/>
  <c r="S189" i="5"/>
  <c r="T189" i="5"/>
  <c r="U189" i="5"/>
  <c r="V189" i="5"/>
  <c r="W189" i="5"/>
  <c r="AC189" i="5"/>
  <c r="AD189" i="5"/>
  <c r="AE189" i="5"/>
  <c r="AF189" i="5"/>
  <c r="AG189" i="5"/>
  <c r="AH189" i="5"/>
  <c r="AI189" i="5"/>
  <c r="D190" i="5"/>
  <c r="E190" i="5"/>
  <c r="F190" i="5"/>
  <c r="G190" i="5"/>
  <c r="H190" i="5"/>
  <c r="I190" i="5"/>
  <c r="J190" i="5"/>
  <c r="K190" i="5"/>
  <c r="L190" i="5"/>
  <c r="M190" i="5"/>
  <c r="N190" i="5"/>
  <c r="O190" i="5"/>
  <c r="P190" i="5"/>
  <c r="Q190" i="5"/>
  <c r="R190" i="5"/>
  <c r="S190" i="5"/>
  <c r="T190" i="5"/>
  <c r="U190" i="5"/>
  <c r="V190" i="5"/>
  <c r="W190" i="5"/>
  <c r="AC190" i="5"/>
  <c r="AD190" i="5"/>
  <c r="AE190" i="5"/>
  <c r="AF190" i="5"/>
  <c r="AG190" i="5"/>
  <c r="AH190" i="5"/>
  <c r="AI190" i="5"/>
  <c r="D191" i="5"/>
  <c r="E191" i="5"/>
  <c r="F191" i="5"/>
  <c r="G191" i="5"/>
  <c r="H191" i="5"/>
  <c r="I191" i="5"/>
  <c r="J191" i="5"/>
  <c r="K191" i="5"/>
  <c r="L191" i="5"/>
  <c r="M191" i="5"/>
  <c r="N191" i="5"/>
  <c r="O191" i="5"/>
  <c r="P191" i="5"/>
  <c r="Q191" i="5"/>
  <c r="R191" i="5"/>
  <c r="S191" i="5"/>
  <c r="T191" i="5"/>
  <c r="U191" i="5"/>
  <c r="V191" i="5"/>
  <c r="W191" i="5"/>
  <c r="AC191" i="5"/>
  <c r="AD191" i="5"/>
  <c r="AE191" i="5"/>
  <c r="AF191" i="5"/>
  <c r="AG191" i="5"/>
  <c r="AH191" i="5"/>
  <c r="AI191" i="5"/>
  <c r="D192" i="5"/>
  <c r="E192" i="5"/>
  <c r="F192" i="5"/>
  <c r="G192" i="5"/>
  <c r="H192" i="5"/>
  <c r="I192" i="5"/>
  <c r="J192" i="5"/>
  <c r="K192" i="5"/>
  <c r="L192" i="5"/>
  <c r="M192" i="5"/>
  <c r="N192" i="5"/>
  <c r="O192" i="5"/>
  <c r="P192" i="5"/>
  <c r="Q192" i="5"/>
  <c r="R192" i="5"/>
  <c r="S192" i="5"/>
  <c r="T192" i="5"/>
  <c r="U192" i="5"/>
  <c r="V192" i="5"/>
  <c r="W192" i="5"/>
  <c r="AC192" i="5"/>
  <c r="AD192" i="5"/>
  <c r="AE192" i="5"/>
  <c r="AF192" i="5"/>
  <c r="AG192" i="5"/>
  <c r="AH192" i="5"/>
  <c r="AI192" i="5"/>
  <c r="D193" i="5"/>
  <c r="E193" i="5"/>
  <c r="F193" i="5"/>
  <c r="G193" i="5"/>
  <c r="H193" i="5"/>
  <c r="I193" i="5"/>
  <c r="J193" i="5"/>
  <c r="K193" i="5"/>
  <c r="L193" i="5"/>
  <c r="M193" i="5"/>
  <c r="N193" i="5"/>
  <c r="O193" i="5"/>
  <c r="P193" i="5"/>
  <c r="Q193" i="5"/>
  <c r="R193" i="5"/>
  <c r="S193" i="5"/>
  <c r="T193" i="5"/>
  <c r="U193" i="5"/>
  <c r="V193" i="5"/>
  <c r="W193" i="5"/>
  <c r="AC193" i="5"/>
  <c r="AD193" i="5"/>
  <c r="AE193" i="5"/>
  <c r="AF193" i="5"/>
  <c r="AG193" i="5"/>
  <c r="AH193" i="5"/>
  <c r="AI193" i="5"/>
  <c r="D194" i="5"/>
  <c r="E194" i="5"/>
  <c r="F194" i="5"/>
  <c r="G194" i="5"/>
  <c r="H194" i="5"/>
  <c r="I194" i="5"/>
  <c r="J194" i="5"/>
  <c r="K194" i="5"/>
  <c r="L194" i="5"/>
  <c r="M194" i="5"/>
  <c r="N194" i="5"/>
  <c r="O194" i="5"/>
  <c r="P194" i="5"/>
  <c r="Q194" i="5"/>
  <c r="R194" i="5"/>
  <c r="S194" i="5"/>
  <c r="T194" i="5"/>
  <c r="U194" i="5"/>
  <c r="V194" i="5"/>
  <c r="W194" i="5"/>
  <c r="AC194" i="5"/>
  <c r="AD194" i="5"/>
  <c r="AE194" i="5"/>
  <c r="AF194" i="5"/>
  <c r="AG194" i="5"/>
  <c r="AH194" i="5"/>
  <c r="AI194" i="5"/>
  <c r="D195" i="5"/>
  <c r="E195" i="5"/>
  <c r="F195" i="5"/>
  <c r="G195" i="5"/>
  <c r="H195" i="5"/>
  <c r="I195" i="5"/>
  <c r="J195" i="5"/>
  <c r="K195" i="5"/>
  <c r="L195" i="5"/>
  <c r="M195" i="5"/>
  <c r="N195" i="5"/>
  <c r="O195" i="5"/>
  <c r="P195" i="5"/>
  <c r="Q195" i="5"/>
  <c r="R195" i="5"/>
  <c r="S195" i="5"/>
  <c r="T195" i="5"/>
  <c r="U195" i="5"/>
  <c r="V195" i="5"/>
  <c r="W195" i="5"/>
  <c r="AC195" i="5"/>
  <c r="AD195" i="5"/>
  <c r="AE195" i="5"/>
  <c r="AF195" i="5"/>
  <c r="AG195" i="5"/>
  <c r="AH195" i="5"/>
  <c r="AI195" i="5"/>
  <c r="D196" i="5"/>
  <c r="E196" i="5"/>
  <c r="F196" i="5"/>
  <c r="G196" i="5"/>
  <c r="H196" i="5"/>
  <c r="I196" i="5"/>
  <c r="J196" i="5"/>
  <c r="K196" i="5"/>
  <c r="L196" i="5"/>
  <c r="M196" i="5"/>
  <c r="N196" i="5"/>
  <c r="O196" i="5"/>
  <c r="P196" i="5"/>
  <c r="Q196" i="5"/>
  <c r="R196" i="5"/>
  <c r="S196" i="5"/>
  <c r="T196" i="5"/>
  <c r="U196" i="5"/>
  <c r="V196" i="5"/>
  <c r="W196" i="5"/>
  <c r="AC196" i="5"/>
  <c r="AD196" i="5"/>
  <c r="AE196" i="5"/>
  <c r="AF196" i="5"/>
  <c r="AG196" i="5"/>
  <c r="AH196" i="5"/>
  <c r="AI196" i="5"/>
  <c r="D197" i="5"/>
  <c r="E197" i="5"/>
  <c r="F197" i="5"/>
  <c r="G197" i="5"/>
  <c r="H197" i="5"/>
  <c r="I197" i="5"/>
  <c r="J197" i="5"/>
  <c r="K197" i="5"/>
  <c r="L197" i="5"/>
  <c r="M197" i="5"/>
  <c r="N197" i="5"/>
  <c r="O197" i="5"/>
  <c r="P197" i="5"/>
  <c r="Q197" i="5"/>
  <c r="R197" i="5"/>
  <c r="S197" i="5"/>
  <c r="T197" i="5"/>
  <c r="U197" i="5"/>
  <c r="V197" i="5"/>
  <c r="W197" i="5"/>
  <c r="AC197" i="5"/>
  <c r="AD197" i="5"/>
  <c r="AE197" i="5"/>
  <c r="AF197" i="5"/>
  <c r="AG197" i="5"/>
  <c r="AH197" i="5"/>
  <c r="AI197" i="5"/>
  <c r="C196" i="5"/>
  <c r="C193" i="5"/>
  <c r="C192" i="5"/>
  <c r="C191" i="5"/>
  <c r="C190" i="5"/>
  <c r="C178" i="5"/>
  <c r="C177" i="5"/>
  <c r="R155" i="5"/>
  <c r="S155" i="5"/>
  <c r="W155" i="5"/>
  <c r="D140" i="5"/>
  <c r="E140" i="5"/>
  <c r="F140" i="5"/>
  <c r="G140" i="5"/>
  <c r="H140" i="5"/>
  <c r="I140" i="5"/>
  <c r="J140" i="5"/>
  <c r="K140" i="5"/>
  <c r="L140" i="5"/>
  <c r="M140" i="5"/>
  <c r="N140" i="5"/>
  <c r="O140" i="5"/>
  <c r="P140" i="5"/>
  <c r="Q140" i="5"/>
  <c r="R140" i="5"/>
  <c r="S140" i="5"/>
  <c r="T140" i="5"/>
  <c r="U140" i="5"/>
  <c r="V140" i="5"/>
  <c r="W140" i="5"/>
  <c r="AC140" i="5"/>
  <c r="AD140" i="5"/>
  <c r="AE140" i="5"/>
  <c r="AF140" i="5"/>
  <c r="AG140" i="5"/>
  <c r="AH140" i="5"/>
  <c r="AI140" i="5"/>
  <c r="C140" i="5"/>
  <c r="D139" i="5"/>
  <c r="E139" i="5"/>
  <c r="F139" i="5"/>
  <c r="G139" i="5"/>
  <c r="H139" i="5"/>
  <c r="I139" i="5"/>
  <c r="J139" i="5"/>
  <c r="K139" i="5"/>
  <c r="L139" i="5"/>
  <c r="M139" i="5"/>
  <c r="N139" i="5"/>
  <c r="O139" i="5"/>
  <c r="P139" i="5"/>
  <c r="Q139" i="5"/>
  <c r="R139" i="5"/>
  <c r="S139" i="5"/>
  <c r="T139" i="5"/>
  <c r="U139" i="5"/>
  <c r="V139" i="5"/>
  <c r="W139" i="5"/>
  <c r="AC139" i="5"/>
  <c r="AD139" i="5"/>
  <c r="AE139" i="5"/>
  <c r="AF139" i="5"/>
  <c r="AG139" i="5"/>
  <c r="AH139" i="5"/>
  <c r="AI139" i="5"/>
  <c r="C139" i="5"/>
  <c r="D122" i="1"/>
  <c r="E122" i="1"/>
  <c r="F122" i="1"/>
  <c r="C122" i="1"/>
  <c r="C121" i="1"/>
  <c r="C120" i="1"/>
  <c r="D115" i="1"/>
  <c r="E115" i="1"/>
  <c r="F115" i="1"/>
  <c r="D116" i="1"/>
  <c r="E116" i="1"/>
  <c r="F116" i="1"/>
  <c r="D118" i="1"/>
  <c r="E118" i="1"/>
  <c r="F118" i="1"/>
  <c r="D119" i="1"/>
  <c r="E119" i="1"/>
  <c r="F119" i="1"/>
  <c r="D120" i="1"/>
  <c r="E120" i="1"/>
  <c r="F120" i="1"/>
  <c r="D121" i="1"/>
  <c r="E121" i="1"/>
  <c r="F121" i="1"/>
  <c r="D123" i="1"/>
  <c r="E123" i="1"/>
  <c r="F123" i="1"/>
  <c r="D124" i="1"/>
  <c r="E124" i="1"/>
  <c r="F124" i="1"/>
  <c r="D125" i="1"/>
  <c r="E125" i="1"/>
  <c r="F125" i="1"/>
  <c r="D126" i="1"/>
  <c r="E126" i="1"/>
  <c r="F126" i="1"/>
  <c r="D127" i="1"/>
  <c r="E127" i="1"/>
  <c r="F127" i="1"/>
  <c r="D128" i="1"/>
  <c r="E128" i="1"/>
  <c r="F128" i="1"/>
  <c r="D129" i="1"/>
  <c r="E129" i="1"/>
  <c r="F129" i="1"/>
  <c r="D130" i="1"/>
  <c r="E130" i="1"/>
  <c r="F130" i="1"/>
  <c r="D131" i="1"/>
  <c r="E131" i="1"/>
  <c r="F131" i="1"/>
  <c r="D132" i="1"/>
  <c r="E132" i="1"/>
  <c r="F132" i="1"/>
  <c r="D133" i="1"/>
  <c r="E133" i="1"/>
  <c r="F133" i="1"/>
  <c r="D134" i="1"/>
  <c r="E134" i="1"/>
  <c r="F134" i="1"/>
  <c r="C134" i="1"/>
  <c r="C133" i="1"/>
  <c r="C132" i="1"/>
  <c r="C131" i="1"/>
  <c r="C130" i="1"/>
  <c r="C129" i="1"/>
  <c r="C128" i="1"/>
  <c r="C127" i="1"/>
  <c r="C126" i="1"/>
  <c r="C125" i="1"/>
  <c r="C124" i="1"/>
  <c r="C123" i="1"/>
  <c r="C119" i="1"/>
  <c r="C118" i="1"/>
  <c r="C116" i="1"/>
  <c r="C115" i="1"/>
  <c r="E99" i="1"/>
  <c r="J95" i="3"/>
  <c r="D156" i="4"/>
  <c r="E156" i="4"/>
  <c r="F156" i="4"/>
  <c r="G156" i="4"/>
  <c r="H156" i="4"/>
  <c r="C156" i="4"/>
  <c r="C155" i="4"/>
  <c r="C154" i="4"/>
  <c r="C153" i="4"/>
  <c r="C152" i="4"/>
  <c r="D151" i="4"/>
  <c r="E151" i="4"/>
  <c r="F151" i="4"/>
  <c r="G151" i="4"/>
  <c r="H151" i="4"/>
  <c r="C151" i="4"/>
  <c r="C150" i="4"/>
  <c r="C149" i="4"/>
  <c r="C148" i="4"/>
  <c r="C147" i="4"/>
  <c r="C146" i="4"/>
  <c r="D141" i="4"/>
  <c r="E141" i="4"/>
  <c r="F141" i="4"/>
  <c r="G141" i="4"/>
  <c r="H141" i="4"/>
  <c r="D142" i="4"/>
  <c r="E142" i="4"/>
  <c r="F142" i="4"/>
  <c r="G142" i="4"/>
  <c r="H142" i="4"/>
  <c r="D144" i="4"/>
  <c r="E144" i="4"/>
  <c r="F144" i="4"/>
  <c r="G144" i="4"/>
  <c r="H144" i="4"/>
  <c r="D145" i="4"/>
  <c r="E145" i="4"/>
  <c r="F145" i="4"/>
  <c r="G145" i="4"/>
  <c r="H145" i="4"/>
  <c r="D146" i="4"/>
  <c r="E146" i="4"/>
  <c r="F146" i="4"/>
  <c r="G146" i="4"/>
  <c r="H146" i="4"/>
  <c r="D147" i="4"/>
  <c r="E147" i="4"/>
  <c r="F147" i="4"/>
  <c r="G147" i="4"/>
  <c r="H147" i="4"/>
  <c r="D148" i="4"/>
  <c r="E148" i="4"/>
  <c r="F148" i="4"/>
  <c r="G148" i="4"/>
  <c r="H148" i="4"/>
  <c r="D149" i="4"/>
  <c r="E149" i="4"/>
  <c r="F149" i="4"/>
  <c r="G149" i="4"/>
  <c r="H149" i="4"/>
  <c r="D150" i="4"/>
  <c r="E150" i="4"/>
  <c r="F150" i="4"/>
  <c r="G150" i="4"/>
  <c r="H150" i="4"/>
  <c r="D152" i="4"/>
  <c r="E152" i="4"/>
  <c r="F152" i="4"/>
  <c r="G152" i="4"/>
  <c r="H152" i="4"/>
  <c r="D153" i="4"/>
  <c r="E153" i="4"/>
  <c r="F153" i="4"/>
  <c r="G153" i="4"/>
  <c r="H153" i="4"/>
  <c r="D154" i="4"/>
  <c r="E154" i="4"/>
  <c r="F154" i="4"/>
  <c r="G154" i="4"/>
  <c r="H154" i="4"/>
  <c r="D155" i="4"/>
  <c r="E155" i="4"/>
  <c r="F155" i="4"/>
  <c r="G155" i="4"/>
  <c r="H155" i="4"/>
  <c r="D157" i="4"/>
  <c r="E157" i="4"/>
  <c r="F157" i="4"/>
  <c r="G157" i="4"/>
  <c r="H157" i="4"/>
  <c r="D158" i="4"/>
  <c r="E158" i="4"/>
  <c r="F158" i="4"/>
  <c r="G158" i="4"/>
  <c r="H158" i="4"/>
  <c r="D159" i="4"/>
  <c r="E159" i="4"/>
  <c r="F159" i="4"/>
  <c r="G159" i="4"/>
  <c r="H159" i="4"/>
  <c r="D160" i="4"/>
  <c r="E160" i="4"/>
  <c r="F160" i="4"/>
  <c r="G160" i="4"/>
  <c r="H160" i="4"/>
  <c r="D161" i="4"/>
  <c r="E161" i="4"/>
  <c r="F161" i="4"/>
  <c r="G161" i="4"/>
  <c r="H161" i="4"/>
  <c r="C161" i="4"/>
  <c r="C160" i="4"/>
  <c r="C159" i="4"/>
  <c r="C158" i="4"/>
  <c r="C157" i="4"/>
  <c r="C145" i="4"/>
  <c r="C144" i="4"/>
  <c r="C142" i="4"/>
  <c r="C141" i="4"/>
  <c r="I129" i="4"/>
  <c r="I133" i="4"/>
  <c r="I134" i="4"/>
  <c r="I135" i="4"/>
  <c r="I136" i="4"/>
  <c r="I137" i="4"/>
  <c r="I138" i="4"/>
  <c r="C212" i="5" l="1"/>
  <c r="W173" i="5"/>
  <c r="W172" i="5"/>
  <c r="W174" i="5"/>
  <c r="W169" i="5"/>
  <c r="W165" i="5"/>
  <c r="W167" i="5"/>
  <c r="W168" i="5"/>
  <c r="E135" i="1"/>
  <c r="E111" i="1"/>
  <c r="E108" i="1"/>
  <c r="E107" i="1"/>
  <c r="E113" i="1"/>
  <c r="E112" i="1"/>
  <c r="E110" i="1"/>
  <c r="E109" i="1"/>
  <c r="W157" i="5"/>
  <c r="J175" i="5"/>
  <c r="Q175" i="5"/>
  <c r="AC175" i="5"/>
  <c r="H175" i="5"/>
  <c r="C147" i="5"/>
  <c r="C175" i="5"/>
  <c r="C203" i="5"/>
  <c r="C202" i="5"/>
  <c r="C217" i="5"/>
  <c r="C208" i="5"/>
  <c r="C209" i="5"/>
  <c r="C219" i="5"/>
  <c r="C204" i="5"/>
  <c r="C207" i="5"/>
  <c r="W147" i="5"/>
  <c r="W175" i="5"/>
  <c r="O147" i="5"/>
  <c r="O175" i="5"/>
  <c r="G147" i="5"/>
  <c r="G175" i="5"/>
  <c r="AF147" i="5"/>
  <c r="AF175" i="5"/>
  <c r="K147" i="5"/>
  <c r="K175" i="5"/>
  <c r="R175" i="5"/>
  <c r="P175" i="5"/>
  <c r="V199" i="5"/>
  <c r="V175" i="5"/>
  <c r="AH175" i="5"/>
  <c r="U175" i="5"/>
  <c r="M175" i="5"/>
  <c r="E175" i="5"/>
  <c r="S147" i="5"/>
  <c r="S175" i="5"/>
  <c r="AE175" i="5"/>
  <c r="AD175" i="5"/>
  <c r="I175" i="5"/>
  <c r="AI175" i="5"/>
  <c r="N175" i="5"/>
  <c r="F199" i="5"/>
  <c r="F175" i="5"/>
  <c r="AG175" i="5"/>
  <c r="T175" i="5"/>
  <c r="L175" i="5"/>
  <c r="D175" i="5"/>
  <c r="H203" i="5"/>
  <c r="AC203" i="5"/>
  <c r="D155" i="5"/>
  <c r="W159" i="5"/>
  <c r="O155" i="5"/>
  <c r="G155" i="5"/>
  <c r="AI155" i="5"/>
  <c r="V155" i="5"/>
  <c r="N155" i="5"/>
  <c r="F155" i="5"/>
  <c r="E205" i="5"/>
  <c r="U155" i="5"/>
  <c r="M155" i="5"/>
  <c r="M159" i="5"/>
  <c r="E155" i="5"/>
  <c r="W202" i="5"/>
  <c r="T155" i="5"/>
  <c r="K155" i="5"/>
  <c r="J155" i="5"/>
  <c r="Q155" i="5"/>
  <c r="C210" i="5"/>
  <c r="C218" i="5"/>
  <c r="L155" i="5"/>
  <c r="C200" i="5"/>
  <c r="I155" i="5"/>
  <c r="P200" i="5"/>
  <c r="P155" i="5"/>
  <c r="H155" i="5"/>
  <c r="C99" i="1"/>
  <c r="F99" i="1"/>
  <c r="E101" i="1"/>
  <c r="E103" i="1"/>
  <c r="E102" i="1"/>
  <c r="D99" i="1"/>
  <c r="I141" i="4"/>
  <c r="I157" i="4"/>
  <c r="E162" i="4"/>
  <c r="F162" i="4"/>
  <c r="I145" i="4"/>
  <c r="I148" i="4"/>
  <c r="I144" i="4"/>
  <c r="I156" i="4"/>
  <c r="I154" i="4"/>
  <c r="G162" i="4"/>
  <c r="I161" i="4"/>
  <c r="D162" i="4"/>
  <c r="I160" i="4"/>
  <c r="I152" i="4"/>
  <c r="I150" i="4"/>
  <c r="I146" i="4"/>
  <c r="I128" i="4"/>
  <c r="AD155" i="5"/>
  <c r="AC155" i="5"/>
  <c r="AH155" i="5"/>
  <c r="AG155" i="5"/>
  <c r="AF155" i="5"/>
  <c r="AE155" i="5"/>
  <c r="AH207" i="5"/>
  <c r="C199" i="5"/>
  <c r="C216" i="5"/>
  <c r="C211" i="5"/>
  <c r="M207" i="5"/>
  <c r="C206" i="5"/>
  <c r="C214" i="5"/>
  <c r="C215" i="5"/>
  <c r="Q212" i="5"/>
  <c r="C213" i="5"/>
  <c r="C205" i="5"/>
  <c r="L219" i="5"/>
  <c r="N199" i="5"/>
  <c r="S200" i="5"/>
  <c r="S218" i="5"/>
  <c r="S214" i="5"/>
  <c r="AF208" i="5"/>
  <c r="AF212" i="5"/>
  <c r="AF203" i="5"/>
  <c r="S199" i="5"/>
  <c r="AF207" i="5"/>
  <c r="AI199" i="5"/>
  <c r="AF211" i="5"/>
  <c r="G207" i="5"/>
  <c r="S217" i="5"/>
  <c r="K203" i="5"/>
  <c r="O219" i="5"/>
  <c r="G215" i="5"/>
  <c r="W210" i="5"/>
  <c r="H218" i="5"/>
  <c r="AF204" i="5"/>
  <c r="O217" i="5"/>
  <c r="O212" i="5"/>
  <c r="W218" i="5"/>
  <c r="D217" i="5"/>
  <c r="W214" i="5"/>
  <c r="K212" i="5"/>
  <c r="S209" i="5"/>
  <c r="G206" i="5"/>
  <c r="G203" i="5"/>
  <c r="O216" i="5"/>
  <c r="O205" i="5"/>
  <c r="G202" i="5"/>
  <c r="AF199" i="5"/>
  <c r="G218" i="5"/>
  <c r="K216" i="5"/>
  <c r="S213" i="5"/>
  <c r="W211" i="5"/>
  <c r="O213" i="5"/>
  <c r="G211" i="5"/>
  <c r="P219" i="5"/>
  <c r="AC217" i="5"/>
  <c r="K215" i="5"/>
  <c r="K207" i="5"/>
  <c r="O200" i="5"/>
  <c r="AH199" i="5"/>
  <c r="M199" i="5"/>
  <c r="W219" i="5"/>
  <c r="K218" i="5"/>
  <c r="G217" i="5"/>
  <c r="W215" i="5"/>
  <c r="AH211" i="5"/>
  <c r="G210" i="5"/>
  <c r="K208" i="5"/>
  <c r="S206" i="5"/>
  <c r="K204" i="5"/>
  <c r="S202" i="5"/>
  <c r="I202" i="5"/>
  <c r="K219" i="5"/>
  <c r="AC216" i="5"/>
  <c r="K211" i="5"/>
  <c r="O209" i="5"/>
  <c r="W207" i="5"/>
  <c r="S205" i="5"/>
  <c r="W203" i="5"/>
  <c r="AD214" i="5"/>
  <c r="E209" i="5"/>
  <c r="K199" i="5"/>
  <c r="AF219" i="5"/>
  <c r="L218" i="5"/>
  <c r="H217" i="5"/>
  <c r="AF215" i="5"/>
  <c r="G214" i="5"/>
  <c r="S210" i="5"/>
  <c r="O208" i="5"/>
  <c r="W206" i="5"/>
  <c r="O204" i="5"/>
  <c r="U147" i="5"/>
  <c r="U202" i="5"/>
  <c r="U204" i="5"/>
  <c r="U206" i="5"/>
  <c r="U208" i="5"/>
  <c r="U210" i="5"/>
  <c r="U212" i="5"/>
  <c r="U214" i="5"/>
  <c r="U217" i="5"/>
  <c r="U203" i="5"/>
  <c r="U207" i="5"/>
  <c r="U218" i="5"/>
  <c r="U211" i="5"/>
  <c r="AE147" i="5"/>
  <c r="AE200" i="5"/>
  <c r="AE203" i="5"/>
  <c r="AE205" i="5"/>
  <c r="AE207" i="5"/>
  <c r="AE209" i="5"/>
  <c r="AE211" i="5"/>
  <c r="AE213" i="5"/>
  <c r="AE215" i="5"/>
  <c r="AE217" i="5"/>
  <c r="AE219" i="5"/>
  <c r="AE202" i="5"/>
  <c r="AE204" i="5"/>
  <c r="AE206" i="5"/>
  <c r="AE208" i="5"/>
  <c r="AE210" i="5"/>
  <c r="AE212" i="5"/>
  <c r="AE214" i="5"/>
  <c r="AE216" i="5"/>
  <c r="AE218" i="5"/>
  <c r="R147" i="5"/>
  <c r="R200" i="5"/>
  <c r="R203" i="5"/>
  <c r="R205" i="5"/>
  <c r="R207" i="5"/>
  <c r="R209" i="5"/>
  <c r="R211" i="5"/>
  <c r="R213" i="5"/>
  <c r="R215" i="5"/>
  <c r="R217" i="5"/>
  <c r="R219" i="5"/>
  <c r="R202" i="5"/>
  <c r="R204" i="5"/>
  <c r="R206" i="5"/>
  <c r="R208" i="5"/>
  <c r="R210" i="5"/>
  <c r="R212" i="5"/>
  <c r="R214" i="5"/>
  <c r="R216" i="5"/>
  <c r="R218" i="5"/>
  <c r="J147" i="5"/>
  <c r="J200" i="5"/>
  <c r="J203" i="5"/>
  <c r="J205" i="5"/>
  <c r="J207" i="5"/>
  <c r="J209" i="5"/>
  <c r="J211" i="5"/>
  <c r="J213" i="5"/>
  <c r="J215" i="5"/>
  <c r="J217" i="5"/>
  <c r="J219" i="5"/>
  <c r="J202" i="5"/>
  <c r="J204" i="5"/>
  <c r="J206" i="5"/>
  <c r="J208" i="5"/>
  <c r="J210" i="5"/>
  <c r="J212" i="5"/>
  <c r="J214" i="5"/>
  <c r="J216" i="5"/>
  <c r="J218" i="5"/>
  <c r="E199" i="5"/>
  <c r="U199" i="5"/>
  <c r="U219" i="5"/>
  <c r="AG218" i="5"/>
  <c r="U205" i="5"/>
  <c r="AD147" i="5"/>
  <c r="AD200" i="5"/>
  <c r="AD203" i="5"/>
  <c r="AD205" i="5"/>
  <c r="AD207" i="5"/>
  <c r="AD209" i="5"/>
  <c r="AD211" i="5"/>
  <c r="AD213" i="5"/>
  <c r="AD215" i="5"/>
  <c r="AD218" i="5"/>
  <c r="AD204" i="5"/>
  <c r="AD212" i="5"/>
  <c r="AD219" i="5"/>
  <c r="AD199" i="5"/>
  <c r="AD208" i="5"/>
  <c r="Q147" i="5"/>
  <c r="Q200" i="5"/>
  <c r="Q203" i="5"/>
  <c r="Q205" i="5"/>
  <c r="Q207" i="5"/>
  <c r="Q209" i="5"/>
  <c r="Q211" i="5"/>
  <c r="Q213" i="5"/>
  <c r="Q215" i="5"/>
  <c r="Q216" i="5"/>
  <c r="Q206" i="5"/>
  <c r="Q210" i="5"/>
  <c r="Q202" i="5"/>
  <c r="Q214" i="5"/>
  <c r="Q217" i="5"/>
  <c r="Q219" i="5"/>
  <c r="Q199" i="5"/>
  <c r="I147" i="5"/>
  <c r="I200" i="5"/>
  <c r="I203" i="5"/>
  <c r="I205" i="5"/>
  <c r="I207" i="5"/>
  <c r="I209" i="5"/>
  <c r="I211" i="5"/>
  <c r="I213" i="5"/>
  <c r="I215" i="5"/>
  <c r="I208" i="5"/>
  <c r="I212" i="5"/>
  <c r="I219" i="5"/>
  <c r="I204" i="5"/>
  <c r="I218" i="5"/>
  <c r="I217" i="5"/>
  <c r="I199" i="5"/>
  <c r="AH217" i="5"/>
  <c r="I216" i="5"/>
  <c r="U209" i="5"/>
  <c r="AD202" i="5"/>
  <c r="J199" i="5"/>
  <c r="AE199" i="5"/>
  <c r="AD217" i="5"/>
  <c r="E215" i="5"/>
  <c r="U213" i="5"/>
  <c r="AD206" i="5"/>
  <c r="AH203" i="5"/>
  <c r="E200" i="5"/>
  <c r="Q218" i="5"/>
  <c r="AD216" i="5"/>
  <c r="AH215" i="5"/>
  <c r="AD210" i="5"/>
  <c r="AH147" i="5"/>
  <c r="AH202" i="5"/>
  <c r="AH204" i="5"/>
  <c r="AH206" i="5"/>
  <c r="AH208" i="5"/>
  <c r="AH210" i="5"/>
  <c r="AH212" i="5"/>
  <c r="AH214" i="5"/>
  <c r="AH219" i="5"/>
  <c r="AH213" i="5"/>
  <c r="AH216" i="5"/>
  <c r="AH205" i="5"/>
  <c r="AH200" i="5"/>
  <c r="AH209" i="5"/>
  <c r="E147" i="5"/>
  <c r="E202" i="5"/>
  <c r="E204" i="5"/>
  <c r="E206" i="5"/>
  <c r="E208" i="5"/>
  <c r="E210" i="5"/>
  <c r="E212" i="5"/>
  <c r="E214" i="5"/>
  <c r="E216" i="5"/>
  <c r="E218" i="5"/>
  <c r="E211" i="5"/>
  <c r="E217" i="5"/>
  <c r="E203" i="5"/>
  <c r="E207" i="5"/>
  <c r="T147" i="5"/>
  <c r="T200" i="5"/>
  <c r="T203" i="5"/>
  <c r="T205" i="5"/>
  <c r="T207" i="5"/>
  <c r="T209" i="5"/>
  <c r="T211" i="5"/>
  <c r="T213" i="5"/>
  <c r="T215" i="5"/>
  <c r="T204" i="5"/>
  <c r="T208" i="5"/>
  <c r="T212" i="5"/>
  <c r="T219" i="5"/>
  <c r="T202" i="5"/>
  <c r="T206" i="5"/>
  <c r="T210" i="5"/>
  <c r="T214" i="5"/>
  <c r="T218" i="5"/>
  <c r="T199" i="5"/>
  <c r="T217" i="5"/>
  <c r="R199" i="5"/>
  <c r="M217" i="5"/>
  <c r="T216" i="5"/>
  <c r="U215" i="5"/>
  <c r="I210" i="5"/>
  <c r="Q204" i="5"/>
  <c r="M147" i="5"/>
  <c r="M202" i="5"/>
  <c r="M204" i="5"/>
  <c r="M206" i="5"/>
  <c r="M208" i="5"/>
  <c r="M210" i="5"/>
  <c r="M212" i="5"/>
  <c r="M214" i="5"/>
  <c r="M200" i="5"/>
  <c r="M209" i="5"/>
  <c r="M219" i="5"/>
  <c r="M216" i="5"/>
  <c r="M218" i="5"/>
  <c r="M205" i="5"/>
  <c r="M213" i="5"/>
  <c r="E219" i="5"/>
  <c r="U216" i="5"/>
  <c r="E213" i="5"/>
  <c r="I206" i="5"/>
  <c r="M203" i="5"/>
  <c r="AG147" i="5"/>
  <c r="AG200" i="5"/>
  <c r="AG203" i="5"/>
  <c r="AG205" i="5"/>
  <c r="AG207" i="5"/>
  <c r="AG209" i="5"/>
  <c r="AG211" i="5"/>
  <c r="AG213" i="5"/>
  <c r="AG215" i="5"/>
  <c r="AG202" i="5"/>
  <c r="AG206" i="5"/>
  <c r="AG210" i="5"/>
  <c r="AG214" i="5"/>
  <c r="AG216" i="5"/>
  <c r="AG204" i="5"/>
  <c r="AG208" i="5"/>
  <c r="AG212" i="5"/>
  <c r="AG199" i="5"/>
  <c r="AG217" i="5"/>
  <c r="AG219" i="5"/>
  <c r="L147" i="5"/>
  <c r="L200" i="5"/>
  <c r="L203" i="5"/>
  <c r="L205" i="5"/>
  <c r="L207" i="5"/>
  <c r="L209" i="5"/>
  <c r="L211" i="5"/>
  <c r="L213" i="5"/>
  <c r="L215" i="5"/>
  <c r="L202" i="5"/>
  <c r="L206" i="5"/>
  <c r="L210" i="5"/>
  <c r="L214" i="5"/>
  <c r="L217" i="5"/>
  <c r="L204" i="5"/>
  <c r="L208" i="5"/>
  <c r="L212" i="5"/>
  <c r="L216" i="5"/>
  <c r="L199" i="5"/>
  <c r="D147" i="5"/>
  <c r="D200" i="5"/>
  <c r="D203" i="5"/>
  <c r="D205" i="5"/>
  <c r="D207" i="5"/>
  <c r="D209" i="5"/>
  <c r="D211" i="5"/>
  <c r="D213" i="5"/>
  <c r="D215" i="5"/>
  <c r="D204" i="5"/>
  <c r="D208" i="5"/>
  <c r="D212" i="5"/>
  <c r="D216" i="5"/>
  <c r="D218" i="5"/>
  <c r="D202" i="5"/>
  <c r="D206" i="5"/>
  <c r="D210" i="5"/>
  <c r="D214" i="5"/>
  <c r="D199" i="5"/>
  <c r="D219" i="5"/>
  <c r="AH218" i="5"/>
  <c r="M215" i="5"/>
  <c r="I214" i="5"/>
  <c r="M211" i="5"/>
  <c r="Q208" i="5"/>
  <c r="U200" i="5"/>
  <c r="AI147" i="5"/>
  <c r="AI202" i="5"/>
  <c r="AI204" i="5"/>
  <c r="AI206" i="5"/>
  <c r="AI208" i="5"/>
  <c r="AI210" i="5"/>
  <c r="AI212" i="5"/>
  <c r="AI214" i="5"/>
  <c r="AI216" i="5"/>
  <c r="AI218" i="5"/>
  <c r="AI200" i="5"/>
  <c r="AI203" i="5"/>
  <c r="AI205" i="5"/>
  <c r="AI207" i="5"/>
  <c r="AI209" i="5"/>
  <c r="AI211" i="5"/>
  <c r="AI213" i="5"/>
  <c r="AI215" i="5"/>
  <c r="AI217" i="5"/>
  <c r="V147" i="5"/>
  <c r="V202" i="5"/>
  <c r="V204" i="5"/>
  <c r="V206" i="5"/>
  <c r="V208" i="5"/>
  <c r="V210" i="5"/>
  <c r="V212" i="5"/>
  <c r="V214" i="5"/>
  <c r="V216" i="5"/>
  <c r="V218" i="5"/>
  <c r="V200" i="5"/>
  <c r="V203" i="5"/>
  <c r="V205" i="5"/>
  <c r="V207" i="5"/>
  <c r="V209" i="5"/>
  <c r="V211" i="5"/>
  <c r="V213" i="5"/>
  <c r="V215" i="5"/>
  <c r="V217" i="5"/>
  <c r="V219" i="5"/>
  <c r="N147" i="5"/>
  <c r="N202" i="5"/>
  <c r="N204" i="5"/>
  <c r="N206" i="5"/>
  <c r="N208" i="5"/>
  <c r="N210" i="5"/>
  <c r="N212" i="5"/>
  <c r="N214" i="5"/>
  <c r="N216" i="5"/>
  <c r="N218" i="5"/>
  <c r="N200" i="5"/>
  <c r="N203" i="5"/>
  <c r="N205" i="5"/>
  <c r="N207" i="5"/>
  <c r="N209" i="5"/>
  <c r="N211" i="5"/>
  <c r="N213" i="5"/>
  <c r="N215" i="5"/>
  <c r="N217" i="5"/>
  <c r="N219" i="5"/>
  <c r="F147" i="5"/>
  <c r="F202" i="5"/>
  <c r="F204" i="5"/>
  <c r="F206" i="5"/>
  <c r="F208" i="5"/>
  <c r="F210" i="5"/>
  <c r="F212" i="5"/>
  <c r="F214" i="5"/>
  <c r="F216" i="5"/>
  <c r="F218" i="5"/>
  <c r="F200" i="5"/>
  <c r="F203" i="5"/>
  <c r="F205" i="5"/>
  <c r="F207" i="5"/>
  <c r="F209" i="5"/>
  <c r="F211" i="5"/>
  <c r="F213" i="5"/>
  <c r="F215" i="5"/>
  <c r="F217" i="5"/>
  <c r="F219" i="5"/>
  <c r="G219" i="5"/>
  <c r="AC218" i="5"/>
  <c r="AF216" i="5"/>
  <c r="P216" i="5"/>
  <c r="O215" i="5"/>
  <c r="AF214" i="5"/>
  <c r="K214" i="5"/>
  <c r="W213" i="5"/>
  <c r="G213" i="5"/>
  <c r="S212" i="5"/>
  <c r="O211" i="5"/>
  <c r="AF210" i="5"/>
  <c r="K210" i="5"/>
  <c r="W209" i="5"/>
  <c r="G209" i="5"/>
  <c r="S208" i="5"/>
  <c r="O207" i="5"/>
  <c r="AF206" i="5"/>
  <c r="K206" i="5"/>
  <c r="W205" i="5"/>
  <c r="G205" i="5"/>
  <c r="S204" i="5"/>
  <c r="O203" i="5"/>
  <c r="AF202" i="5"/>
  <c r="K202" i="5"/>
  <c r="W200" i="5"/>
  <c r="G200" i="5"/>
  <c r="AC219" i="5"/>
  <c r="AF217" i="5"/>
  <c r="P217" i="5"/>
  <c r="W216" i="5"/>
  <c r="AC215" i="5"/>
  <c r="H215" i="5"/>
  <c r="P213" i="5"/>
  <c r="AC211" i="5"/>
  <c r="H211" i="5"/>
  <c r="P209" i="5"/>
  <c r="AC207" i="5"/>
  <c r="H207" i="5"/>
  <c r="P205" i="5"/>
  <c r="AC147" i="5"/>
  <c r="AC202" i="5"/>
  <c r="AC204" i="5"/>
  <c r="AC206" i="5"/>
  <c r="AC208" i="5"/>
  <c r="AC210" i="5"/>
  <c r="AC212" i="5"/>
  <c r="AC214" i="5"/>
  <c r="P147" i="5"/>
  <c r="P202" i="5"/>
  <c r="P204" i="5"/>
  <c r="P206" i="5"/>
  <c r="P208" i="5"/>
  <c r="P210" i="5"/>
  <c r="P212" i="5"/>
  <c r="P214" i="5"/>
  <c r="H147" i="5"/>
  <c r="H202" i="5"/>
  <c r="H204" i="5"/>
  <c r="H206" i="5"/>
  <c r="H208" i="5"/>
  <c r="H210" i="5"/>
  <c r="H212" i="5"/>
  <c r="H214" i="5"/>
  <c r="H216" i="5"/>
  <c r="G199" i="5"/>
  <c r="O199" i="5"/>
  <c r="W199" i="5"/>
  <c r="AI219" i="5"/>
  <c r="AF218" i="5"/>
  <c r="P218" i="5"/>
  <c r="W217" i="5"/>
  <c r="S216" i="5"/>
  <c r="G216" i="5"/>
  <c r="S215" i="5"/>
  <c r="O214" i="5"/>
  <c r="AF213" i="5"/>
  <c r="K213" i="5"/>
  <c r="W212" i="5"/>
  <c r="G212" i="5"/>
  <c r="S211" i="5"/>
  <c r="O210" i="5"/>
  <c r="AF209" i="5"/>
  <c r="K209" i="5"/>
  <c r="W208" i="5"/>
  <c r="G208" i="5"/>
  <c r="S207" i="5"/>
  <c r="O206" i="5"/>
  <c r="AF205" i="5"/>
  <c r="K205" i="5"/>
  <c r="W204" i="5"/>
  <c r="G204" i="5"/>
  <c r="S203" i="5"/>
  <c r="O202" i="5"/>
  <c r="AF200" i="5"/>
  <c r="K200" i="5"/>
  <c r="H199" i="5"/>
  <c r="P199" i="5"/>
  <c r="AC199" i="5"/>
  <c r="S219" i="5"/>
  <c r="H219" i="5"/>
  <c r="O218" i="5"/>
  <c r="K217" i="5"/>
  <c r="P215" i="5"/>
  <c r="AC213" i="5"/>
  <c r="H213" i="5"/>
  <c r="P211" i="5"/>
  <c r="AC209" i="5"/>
  <c r="H209" i="5"/>
  <c r="P207" i="5"/>
  <c r="AC205" i="5"/>
  <c r="H205" i="5"/>
  <c r="P203" i="5"/>
  <c r="AC200" i="5"/>
  <c r="H200" i="5"/>
  <c r="F135" i="1"/>
  <c r="D135" i="1"/>
  <c r="C135" i="1"/>
  <c r="I155" i="4"/>
  <c r="C162" i="4"/>
  <c r="H162" i="4"/>
  <c r="I149" i="4"/>
  <c r="I142" i="4"/>
  <c r="I151" i="4"/>
  <c r="I153" i="4"/>
  <c r="I147" i="4"/>
  <c r="I158" i="4"/>
  <c r="I159" i="4"/>
  <c r="D113" i="4"/>
  <c r="E113" i="4"/>
  <c r="F113" i="4"/>
  <c r="G113" i="4"/>
  <c r="H113" i="4"/>
  <c r="C113" i="4"/>
  <c r="D112" i="4"/>
  <c r="D182" i="4" s="1"/>
  <c r="E112" i="4"/>
  <c r="E180" i="4" s="1"/>
  <c r="F112" i="4"/>
  <c r="F184" i="4" s="1"/>
  <c r="G112" i="4"/>
  <c r="G167" i="4" s="1"/>
  <c r="H112" i="4"/>
  <c r="H177" i="4" s="1"/>
  <c r="C112" i="4"/>
  <c r="I107" i="3"/>
  <c r="D107" i="3"/>
  <c r="E107" i="3"/>
  <c r="F107" i="3"/>
  <c r="G107" i="3"/>
  <c r="H107" i="3"/>
  <c r="D108" i="3"/>
  <c r="E108" i="3"/>
  <c r="F108" i="3"/>
  <c r="G108" i="3"/>
  <c r="H108" i="3"/>
  <c r="I108" i="3"/>
  <c r="D110" i="3"/>
  <c r="E110" i="3"/>
  <c r="F110" i="3"/>
  <c r="G110" i="3"/>
  <c r="H110" i="3"/>
  <c r="I110" i="3"/>
  <c r="D111" i="3"/>
  <c r="E111" i="3"/>
  <c r="F111" i="3"/>
  <c r="G111" i="3"/>
  <c r="H111" i="3"/>
  <c r="I111" i="3"/>
  <c r="D112" i="3"/>
  <c r="D134" i="3" s="1"/>
  <c r="E112" i="3"/>
  <c r="F112" i="3"/>
  <c r="G112" i="3"/>
  <c r="H112" i="3"/>
  <c r="I112" i="3"/>
  <c r="D113" i="3"/>
  <c r="E113" i="3"/>
  <c r="F113" i="3"/>
  <c r="G113" i="3"/>
  <c r="H113" i="3"/>
  <c r="I113" i="3"/>
  <c r="D114" i="3"/>
  <c r="E114" i="3"/>
  <c r="F114" i="3"/>
  <c r="G114" i="3"/>
  <c r="H114" i="3"/>
  <c r="I114" i="3"/>
  <c r="D115" i="3"/>
  <c r="E115" i="3"/>
  <c r="F115" i="3"/>
  <c r="G115" i="3"/>
  <c r="H115" i="3"/>
  <c r="I115" i="3"/>
  <c r="D116" i="3"/>
  <c r="D138" i="3" s="1"/>
  <c r="E116" i="3"/>
  <c r="F116" i="3"/>
  <c r="G116" i="3"/>
  <c r="H116" i="3"/>
  <c r="I116" i="3"/>
  <c r="D117" i="3"/>
  <c r="E117" i="3"/>
  <c r="F117" i="3"/>
  <c r="G117" i="3"/>
  <c r="H117" i="3"/>
  <c r="I117" i="3"/>
  <c r="D118" i="3"/>
  <c r="E118" i="3"/>
  <c r="F118" i="3"/>
  <c r="G118" i="3"/>
  <c r="H118" i="3"/>
  <c r="I118" i="3"/>
  <c r="D119" i="3"/>
  <c r="D141" i="3" s="1"/>
  <c r="E119" i="3"/>
  <c r="F119" i="3"/>
  <c r="G119" i="3"/>
  <c r="H119" i="3"/>
  <c r="I119" i="3"/>
  <c r="D120" i="3"/>
  <c r="D142" i="3" s="1"/>
  <c r="E120" i="3"/>
  <c r="F120" i="3"/>
  <c r="G120" i="3"/>
  <c r="H120" i="3"/>
  <c r="I120" i="3"/>
  <c r="D121" i="3"/>
  <c r="E121" i="3"/>
  <c r="F121" i="3"/>
  <c r="G121" i="3"/>
  <c r="H121" i="3"/>
  <c r="I121" i="3"/>
  <c r="D122" i="3"/>
  <c r="E122" i="3"/>
  <c r="F122" i="3"/>
  <c r="G122" i="3"/>
  <c r="H122" i="3"/>
  <c r="I122" i="3"/>
  <c r="D123" i="3"/>
  <c r="D145" i="3" s="1"/>
  <c r="E123" i="3"/>
  <c r="F123" i="3"/>
  <c r="F145" i="3" s="1"/>
  <c r="G123" i="3"/>
  <c r="H123" i="3"/>
  <c r="I123" i="3"/>
  <c r="D124" i="3"/>
  <c r="D146" i="3" s="1"/>
  <c r="E124" i="3"/>
  <c r="F124" i="3"/>
  <c r="G124" i="3"/>
  <c r="H124" i="3"/>
  <c r="I124" i="3"/>
  <c r="D125" i="3"/>
  <c r="E125" i="3"/>
  <c r="F125" i="3"/>
  <c r="G125" i="3"/>
  <c r="H125" i="3"/>
  <c r="I125" i="3"/>
  <c r="C125" i="3"/>
  <c r="C124" i="3"/>
  <c r="C123" i="3"/>
  <c r="C122" i="3"/>
  <c r="C121" i="3"/>
  <c r="C120" i="3"/>
  <c r="C119" i="3"/>
  <c r="C118" i="3"/>
  <c r="C117" i="3"/>
  <c r="C116" i="3"/>
  <c r="C115" i="3"/>
  <c r="C114" i="3"/>
  <c r="C112" i="3"/>
  <c r="C113" i="3"/>
  <c r="C111" i="3"/>
  <c r="C110" i="3"/>
  <c r="C108" i="3"/>
  <c r="C107" i="3"/>
  <c r="H78" i="3"/>
  <c r="I78" i="3"/>
  <c r="G78" i="3"/>
  <c r="F78" i="3"/>
  <c r="E78" i="3"/>
  <c r="D133" i="3"/>
  <c r="C78" i="3"/>
  <c r="D86" i="1"/>
  <c r="D142" i="1" s="1"/>
  <c r="E86" i="1"/>
  <c r="E141" i="1" s="1"/>
  <c r="F86" i="1"/>
  <c r="F141" i="1" s="1"/>
  <c r="C86" i="1"/>
  <c r="AJ207" i="5" l="1"/>
  <c r="AJ203" i="5"/>
  <c r="AG172" i="5"/>
  <c r="AG173" i="5"/>
  <c r="AG174" i="5"/>
  <c r="AG168" i="5"/>
  <c r="AG169" i="5"/>
  <c r="AG165" i="5"/>
  <c r="AG167" i="5"/>
  <c r="L172" i="5"/>
  <c r="L174" i="5"/>
  <c r="L173" i="5"/>
  <c r="L167" i="5"/>
  <c r="L165" i="5"/>
  <c r="L168" i="5"/>
  <c r="L169" i="5"/>
  <c r="AJ215" i="5"/>
  <c r="AH173" i="5"/>
  <c r="AH174" i="5"/>
  <c r="AH172" i="5"/>
  <c r="AH163" i="5"/>
  <c r="AH167" i="5"/>
  <c r="AH168" i="5"/>
  <c r="AH169" i="5"/>
  <c r="AH165" i="5"/>
  <c r="G172" i="5"/>
  <c r="G174" i="5"/>
  <c r="G173" i="5"/>
  <c r="G168" i="5"/>
  <c r="G169" i="5"/>
  <c r="G159" i="5"/>
  <c r="G167" i="5"/>
  <c r="G165" i="5"/>
  <c r="AJ213" i="5"/>
  <c r="AJ216" i="5"/>
  <c r="AC172" i="5"/>
  <c r="AC174" i="5"/>
  <c r="AC173" i="5"/>
  <c r="AC168" i="5"/>
  <c r="AC165" i="5"/>
  <c r="AC167" i="5"/>
  <c r="AC169" i="5"/>
  <c r="M172" i="5"/>
  <c r="M174" i="5"/>
  <c r="M173" i="5"/>
  <c r="M169" i="5"/>
  <c r="M167" i="5"/>
  <c r="M165" i="5"/>
  <c r="M168" i="5"/>
  <c r="O172" i="5"/>
  <c r="O174" i="5"/>
  <c r="O173" i="5"/>
  <c r="O168" i="5"/>
  <c r="O169" i="5"/>
  <c r="O167" i="5"/>
  <c r="O165" i="5"/>
  <c r="AJ210" i="5"/>
  <c r="K172" i="5"/>
  <c r="K174" i="5"/>
  <c r="K173" i="5"/>
  <c r="K167" i="5"/>
  <c r="K168" i="5"/>
  <c r="K165" i="5"/>
  <c r="K169" i="5"/>
  <c r="AJ208" i="5"/>
  <c r="AE172" i="5"/>
  <c r="AE174" i="5"/>
  <c r="AE173" i="5"/>
  <c r="AE165" i="5"/>
  <c r="AE167" i="5"/>
  <c r="AE168" i="5"/>
  <c r="AE169" i="5"/>
  <c r="I174" i="5"/>
  <c r="I173" i="5"/>
  <c r="I172" i="5"/>
  <c r="I169" i="5"/>
  <c r="I167" i="5"/>
  <c r="I165" i="5"/>
  <c r="I168" i="5"/>
  <c r="N172" i="5"/>
  <c r="N173" i="5"/>
  <c r="N174" i="5"/>
  <c r="N169" i="5"/>
  <c r="N167" i="5"/>
  <c r="N165" i="5"/>
  <c r="N168" i="5"/>
  <c r="AJ206" i="5"/>
  <c r="AJ200" i="5"/>
  <c r="V173" i="5"/>
  <c r="V165" i="5"/>
  <c r="V172" i="5"/>
  <c r="V174" i="5"/>
  <c r="V168" i="5"/>
  <c r="V167" i="5"/>
  <c r="V169" i="5"/>
  <c r="AJ217" i="5"/>
  <c r="AI173" i="5"/>
  <c r="AI172" i="5"/>
  <c r="AI174" i="5"/>
  <c r="AI165" i="5"/>
  <c r="AO165" i="5" s="1"/>
  <c r="AI167" i="5"/>
  <c r="AO167" i="5" s="1"/>
  <c r="AI169" i="5"/>
  <c r="AO169" i="5" s="1"/>
  <c r="AI168" i="5"/>
  <c r="AO168" i="5" s="1"/>
  <c r="AJ202" i="5"/>
  <c r="AJ211" i="5"/>
  <c r="AJ214" i="5"/>
  <c r="AD172" i="5"/>
  <c r="AD174" i="5"/>
  <c r="AD173" i="5"/>
  <c r="AD167" i="5"/>
  <c r="AD165" i="5"/>
  <c r="AD168" i="5"/>
  <c r="AD169" i="5"/>
  <c r="H172" i="5"/>
  <c r="H174" i="5"/>
  <c r="H173" i="5"/>
  <c r="H167" i="5"/>
  <c r="H165" i="5"/>
  <c r="H169" i="5"/>
  <c r="H168" i="5"/>
  <c r="Q172" i="5"/>
  <c r="Q174" i="5"/>
  <c r="Q173" i="5"/>
  <c r="Q169" i="5"/>
  <c r="Q167" i="5"/>
  <c r="Q165" i="5"/>
  <c r="Q168" i="5"/>
  <c r="U172" i="5"/>
  <c r="U174" i="5"/>
  <c r="U173" i="5"/>
  <c r="U167" i="5"/>
  <c r="U168" i="5"/>
  <c r="U165" i="5"/>
  <c r="U169" i="5"/>
  <c r="F172" i="5"/>
  <c r="F174" i="5"/>
  <c r="F173" i="5"/>
  <c r="F169" i="5"/>
  <c r="F167" i="5"/>
  <c r="F165" i="5"/>
  <c r="F168" i="5"/>
  <c r="AJ205" i="5"/>
  <c r="T174" i="5"/>
  <c r="T172" i="5"/>
  <c r="T173" i="5"/>
  <c r="T168" i="5"/>
  <c r="T167" i="5"/>
  <c r="T165" i="5"/>
  <c r="T169" i="5"/>
  <c r="AJ219" i="5"/>
  <c r="AF172" i="5"/>
  <c r="AF174" i="5"/>
  <c r="AF169" i="5"/>
  <c r="AF165" i="5"/>
  <c r="AF167" i="5"/>
  <c r="AF168" i="5"/>
  <c r="E172" i="5"/>
  <c r="E173" i="5"/>
  <c r="E174" i="5"/>
  <c r="E169" i="5"/>
  <c r="AK169" i="5" s="1"/>
  <c r="E167" i="5"/>
  <c r="E165" i="5"/>
  <c r="E168" i="5"/>
  <c r="AK168" i="5" s="1"/>
  <c r="AJ218" i="5"/>
  <c r="AJ209" i="5"/>
  <c r="AJ212" i="5"/>
  <c r="P173" i="5"/>
  <c r="P172" i="5"/>
  <c r="P174" i="5"/>
  <c r="P167" i="5"/>
  <c r="P165" i="5"/>
  <c r="P168" i="5"/>
  <c r="P169" i="5"/>
  <c r="J173" i="5"/>
  <c r="J172" i="5"/>
  <c r="J174" i="5"/>
  <c r="J167" i="5"/>
  <c r="J165" i="5"/>
  <c r="J168" i="5"/>
  <c r="J169" i="5"/>
  <c r="D172" i="5"/>
  <c r="D174" i="5"/>
  <c r="D173" i="5"/>
  <c r="D167" i="5"/>
  <c r="D168" i="5"/>
  <c r="D165" i="5"/>
  <c r="D169" i="5"/>
  <c r="F112" i="1"/>
  <c r="F109" i="1"/>
  <c r="F108" i="1"/>
  <c r="F107" i="1"/>
  <c r="F113" i="1"/>
  <c r="F111" i="1"/>
  <c r="F110" i="1"/>
  <c r="E137" i="1"/>
  <c r="C107" i="1"/>
  <c r="C113" i="1"/>
  <c r="C112" i="1"/>
  <c r="G112" i="1" s="1"/>
  <c r="C111" i="1"/>
  <c r="C110" i="1"/>
  <c r="C109" i="1"/>
  <c r="C108" i="1"/>
  <c r="D148" i="1"/>
  <c r="D110" i="1"/>
  <c r="D107" i="1"/>
  <c r="D113" i="1"/>
  <c r="D112" i="1"/>
  <c r="D111" i="1"/>
  <c r="D109" i="1"/>
  <c r="D108" i="1"/>
  <c r="D101" i="1"/>
  <c r="N159" i="5"/>
  <c r="P159" i="5"/>
  <c r="J159" i="5"/>
  <c r="K159" i="5"/>
  <c r="F159" i="5"/>
  <c r="D159" i="5"/>
  <c r="I159" i="5"/>
  <c r="V159" i="5"/>
  <c r="L159" i="5"/>
  <c r="O159" i="5"/>
  <c r="H159" i="5"/>
  <c r="Q159" i="5"/>
  <c r="U159" i="5"/>
  <c r="C159" i="5"/>
  <c r="AI164" i="5"/>
  <c r="AO164" i="5" s="1"/>
  <c r="AI157" i="5"/>
  <c r="AO157" i="5" s="1"/>
  <c r="AI159" i="5"/>
  <c r="AO159" i="5" s="1"/>
  <c r="F101" i="1"/>
  <c r="AD163" i="5"/>
  <c r="AD164" i="5"/>
  <c r="AD166" i="5"/>
  <c r="E163" i="5"/>
  <c r="AK163" i="5" s="1"/>
  <c r="E164" i="5"/>
  <c r="E166" i="5"/>
  <c r="E158" i="5"/>
  <c r="E157" i="5"/>
  <c r="N163" i="5"/>
  <c r="N164" i="5"/>
  <c r="N166" i="5"/>
  <c r="N157" i="5"/>
  <c r="N158" i="5"/>
  <c r="G163" i="5"/>
  <c r="G164" i="5"/>
  <c r="G166" i="5"/>
  <c r="G157" i="5"/>
  <c r="G158" i="5"/>
  <c r="D163" i="5"/>
  <c r="D164" i="5"/>
  <c r="D166" i="5"/>
  <c r="D158" i="5"/>
  <c r="D157" i="5"/>
  <c r="H163" i="5"/>
  <c r="H164" i="5"/>
  <c r="H166" i="5"/>
  <c r="H158" i="5"/>
  <c r="H157" i="5"/>
  <c r="L163" i="5"/>
  <c r="L164" i="5"/>
  <c r="L166" i="5"/>
  <c r="L158" i="5"/>
  <c r="L157" i="5"/>
  <c r="J163" i="5"/>
  <c r="J164" i="5"/>
  <c r="J166" i="5"/>
  <c r="J157" i="5"/>
  <c r="J158" i="5"/>
  <c r="M163" i="5"/>
  <c r="M164" i="5"/>
  <c r="M166" i="5"/>
  <c r="M158" i="5"/>
  <c r="M157" i="5"/>
  <c r="AE163" i="5"/>
  <c r="AE164" i="5"/>
  <c r="AE166" i="5"/>
  <c r="O163" i="5"/>
  <c r="O164" i="5"/>
  <c r="O166" i="5"/>
  <c r="O157" i="5"/>
  <c r="O158" i="5"/>
  <c r="AF163" i="5"/>
  <c r="AF164" i="5"/>
  <c r="AF166" i="5"/>
  <c r="P163" i="5"/>
  <c r="P164" i="5"/>
  <c r="P166" i="5"/>
  <c r="P158" i="5"/>
  <c r="P157" i="5"/>
  <c r="T163" i="5"/>
  <c r="AL163" i="5" s="1"/>
  <c r="T164" i="5"/>
  <c r="AL164" i="5" s="1"/>
  <c r="T166" i="5"/>
  <c r="T157" i="5"/>
  <c r="T158" i="5"/>
  <c r="AI163" i="5"/>
  <c r="AO163" i="5" s="1"/>
  <c r="AI166" i="5"/>
  <c r="AO166" i="5" s="1"/>
  <c r="AI158" i="5"/>
  <c r="AO158" i="5" s="1"/>
  <c r="AH164" i="5"/>
  <c r="AH166" i="5"/>
  <c r="K163" i="5"/>
  <c r="K164" i="5"/>
  <c r="K166" i="5"/>
  <c r="K158" i="5"/>
  <c r="K157" i="5"/>
  <c r="V163" i="5"/>
  <c r="V164" i="5"/>
  <c r="V166" i="5"/>
  <c r="V158" i="5"/>
  <c r="V157" i="5"/>
  <c r="U163" i="5"/>
  <c r="U164" i="5"/>
  <c r="U166" i="5"/>
  <c r="U158" i="5"/>
  <c r="U157" i="5"/>
  <c r="AG164" i="5"/>
  <c r="AG163" i="5"/>
  <c r="AG166" i="5"/>
  <c r="T159" i="5"/>
  <c r="W163" i="5"/>
  <c r="W164" i="5"/>
  <c r="W166" i="5"/>
  <c r="W158" i="5"/>
  <c r="AC163" i="5"/>
  <c r="AN163" i="5" s="1"/>
  <c r="AC164" i="5"/>
  <c r="AC166" i="5"/>
  <c r="I166" i="5"/>
  <c r="I163" i="5"/>
  <c r="I164" i="5"/>
  <c r="I157" i="5"/>
  <c r="I158" i="5"/>
  <c r="Q163" i="5"/>
  <c r="Q164" i="5"/>
  <c r="Q166" i="5"/>
  <c r="Q158" i="5"/>
  <c r="Q157" i="5"/>
  <c r="E159" i="5"/>
  <c r="F163" i="5"/>
  <c r="F164" i="5"/>
  <c r="F166" i="5"/>
  <c r="F157" i="5"/>
  <c r="F158" i="5"/>
  <c r="C163" i="5"/>
  <c r="C158" i="5"/>
  <c r="C103" i="1"/>
  <c r="C104" i="1"/>
  <c r="F155" i="1"/>
  <c r="E153" i="1"/>
  <c r="D140" i="1"/>
  <c r="D103" i="1"/>
  <c r="D102" i="1"/>
  <c r="E150" i="1"/>
  <c r="E143" i="1"/>
  <c r="E104" i="1"/>
  <c r="F102" i="1"/>
  <c r="F103" i="1"/>
  <c r="C134" i="3"/>
  <c r="C143" i="3"/>
  <c r="E133" i="3"/>
  <c r="C136" i="3"/>
  <c r="C144" i="3"/>
  <c r="H165" i="4"/>
  <c r="G171" i="4"/>
  <c r="G164" i="4"/>
  <c r="G176" i="4"/>
  <c r="G175" i="4"/>
  <c r="F180" i="4"/>
  <c r="E179" i="4"/>
  <c r="F175" i="4"/>
  <c r="F164" i="4"/>
  <c r="E167" i="4"/>
  <c r="E176" i="4"/>
  <c r="G165" i="4"/>
  <c r="H171" i="4"/>
  <c r="F183" i="4"/>
  <c r="H167" i="4"/>
  <c r="E173" i="4"/>
  <c r="F181" i="4"/>
  <c r="E174" i="4"/>
  <c r="E165" i="4"/>
  <c r="F165" i="4"/>
  <c r="H175" i="4"/>
  <c r="H174" i="4"/>
  <c r="H168" i="4"/>
  <c r="E181" i="4"/>
  <c r="E170" i="4"/>
  <c r="C173" i="4"/>
  <c r="C171" i="4"/>
  <c r="C182" i="4"/>
  <c r="C174" i="4"/>
  <c r="C117" i="4"/>
  <c r="C181" i="4"/>
  <c r="C165" i="4"/>
  <c r="D178" i="4"/>
  <c r="D168" i="4"/>
  <c r="D171" i="4"/>
  <c r="D174" i="4"/>
  <c r="D176" i="4"/>
  <c r="D181" i="4"/>
  <c r="D177" i="4"/>
  <c r="D117" i="4"/>
  <c r="D170" i="4"/>
  <c r="C164" i="4"/>
  <c r="C176" i="4"/>
  <c r="C169" i="4"/>
  <c r="D164" i="4"/>
  <c r="C177" i="4"/>
  <c r="C184" i="4"/>
  <c r="D172" i="4"/>
  <c r="D173" i="4"/>
  <c r="D179" i="4"/>
  <c r="C172" i="4"/>
  <c r="C175" i="4"/>
  <c r="C170" i="4"/>
  <c r="F167" i="4"/>
  <c r="G183" i="4"/>
  <c r="E175" i="4"/>
  <c r="H182" i="4"/>
  <c r="G184" i="4"/>
  <c r="D180" i="4"/>
  <c r="F173" i="4"/>
  <c r="F170" i="4"/>
  <c r="D167" i="4"/>
  <c r="D169" i="4"/>
  <c r="D165" i="4"/>
  <c r="G182" i="4"/>
  <c r="C167" i="4"/>
  <c r="G181" i="4"/>
  <c r="G177" i="4"/>
  <c r="G173" i="4"/>
  <c r="G170" i="4"/>
  <c r="E184" i="4"/>
  <c r="C179" i="4"/>
  <c r="C178" i="4"/>
  <c r="E183" i="4"/>
  <c r="H170" i="4"/>
  <c r="H173" i="4"/>
  <c r="H169" i="4"/>
  <c r="H164" i="4"/>
  <c r="H172" i="4"/>
  <c r="H176" i="4"/>
  <c r="H117" i="4"/>
  <c r="H179" i="4"/>
  <c r="H180" i="4"/>
  <c r="H178" i="4"/>
  <c r="H183" i="4"/>
  <c r="G178" i="4"/>
  <c r="G168" i="4"/>
  <c r="G179" i="4"/>
  <c r="G117" i="4"/>
  <c r="G180" i="4"/>
  <c r="G169" i="4"/>
  <c r="G172" i="4"/>
  <c r="F117" i="4"/>
  <c r="F178" i="4"/>
  <c r="F171" i="4"/>
  <c r="F179" i="4"/>
  <c r="F172" i="4"/>
  <c r="F168" i="4"/>
  <c r="F177" i="4"/>
  <c r="F182" i="4"/>
  <c r="F169" i="4"/>
  <c r="F174" i="4"/>
  <c r="E117" i="4"/>
  <c r="E178" i="4"/>
  <c r="E169" i="4"/>
  <c r="E172" i="4"/>
  <c r="E168" i="4"/>
  <c r="E171" i="4"/>
  <c r="E177" i="4"/>
  <c r="E182" i="4"/>
  <c r="D183" i="4"/>
  <c r="D184" i="4"/>
  <c r="C168" i="4"/>
  <c r="F176" i="4"/>
  <c r="D175" i="4"/>
  <c r="C180" i="4"/>
  <c r="G174" i="4"/>
  <c r="E164" i="4"/>
  <c r="H184" i="4"/>
  <c r="H181" i="4"/>
  <c r="C183" i="4"/>
  <c r="AH157" i="5"/>
  <c r="AE157" i="5"/>
  <c r="AC157" i="5"/>
  <c r="AG159" i="5"/>
  <c r="AG158" i="5"/>
  <c r="AG157" i="5"/>
  <c r="AH158" i="5"/>
  <c r="AH159" i="5"/>
  <c r="AE158" i="5"/>
  <c r="AE159" i="5"/>
  <c r="AC158" i="5"/>
  <c r="AC159" i="5"/>
  <c r="AF158" i="5"/>
  <c r="AF159" i="5"/>
  <c r="AD158" i="5"/>
  <c r="AD159" i="5"/>
  <c r="AF157" i="5"/>
  <c r="AD157" i="5"/>
  <c r="C220" i="5"/>
  <c r="W220" i="5"/>
  <c r="H220" i="5"/>
  <c r="G220" i="5"/>
  <c r="P220" i="5"/>
  <c r="S220" i="5"/>
  <c r="E220" i="5"/>
  <c r="L220" i="5"/>
  <c r="AG220" i="5"/>
  <c r="M220" i="5"/>
  <c r="I220" i="5"/>
  <c r="J220" i="5"/>
  <c r="R220" i="5"/>
  <c r="K220" i="5"/>
  <c r="D220" i="5"/>
  <c r="T220" i="5"/>
  <c r="AD220" i="5"/>
  <c r="AE220" i="5"/>
  <c r="O220" i="5"/>
  <c r="AF220" i="5"/>
  <c r="F220" i="5"/>
  <c r="V220" i="5"/>
  <c r="AI220" i="5"/>
  <c r="AH220" i="5"/>
  <c r="AC220" i="5"/>
  <c r="U220" i="5"/>
  <c r="N220" i="5"/>
  <c r="Q220" i="5"/>
  <c r="C137" i="1"/>
  <c r="F146" i="1"/>
  <c r="F154" i="1"/>
  <c r="F140" i="1"/>
  <c r="F145" i="1"/>
  <c r="F149" i="1"/>
  <c r="F153" i="1"/>
  <c r="F152" i="1"/>
  <c r="F144" i="1"/>
  <c r="F156" i="1"/>
  <c r="F138" i="1"/>
  <c r="F148" i="1"/>
  <c r="C142" i="1"/>
  <c r="C140" i="1"/>
  <c r="C146" i="1"/>
  <c r="E140" i="1"/>
  <c r="E147" i="1"/>
  <c r="E149" i="1"/>
  <c r="E151" i="1"/>
  <c r="E155" i="1"/>
  <c r="E154" i="1"/>
  <c r="E144" i="1"/>
  <c r="E146" i="1"/>
  <c r="E148" i="1"/>
  <c r="E152" i="1"/>
  <c r="E156" i="1"/>
  <c r="E138" i="1"/>
  <c r="F142" i="1"/>
  <c r="D143" i="1"/>
  <c r="D141" i="1"/>
  <c r="D145" i="1"/>
  <c r="D156" i="1"/>
  <c r="C154" i="1"/>
  <c r="C138" i="1"/>
  <c r="C144" i="1"/>
  <c r="D149" i="1"/>
  <c r="D152" i="1"/>
  <c r="C152" i="1"/>
  <c r="F143" i="1"/>
  <c r="F147" i="1"/>
  <c r="D144" i="1"/>
  <c r="F151" i="1"/>
  <c r="C155" i="1"/>
  <c r="D138" i="1"/>
  <c r="D150" i="1"/>
  <c r="D153" i="1"/>
  <c r="C143" i="1"/>
  <c r="F137" i="1"/>
  <c r="E142" i="1"/>
  <c r="C156" i="1"/>
  <c r="C147" i="1"/>
  <c r="E145" i="1"/>
  <c r="C153" i="1"/>
  <c r="C141" i="1"/>
  <c r="C150" i="1"/>
  <c r="C151" i="1"/>
  <c r="D147" i="1"/>
  <c r="D151" i="1"/>
  <c r="D155" i="1"/>
  <c r="D137" i="1"/>
  <c r="D146" i="1"/>
  <c r="D154" i="1"/>
  <c r="C149" i="1"/>
  <c r="C148" i="1"/>
  <c r="F150" i="1"/>
  <c r="C145" i="1"/>
  <c r="C130" i="3"/>
  <c r="F141" i="3"/>
  <c r="F137" i="3"/>
  <c r="G129" i="3"/>
  <c r="I129" i="3"/>
  <c r="C140" i="3"/>
  <c r="G146" i="3"/>
  <c r="G142" i="3"/>
  <c r="G138" i="3"/>
  <c r="I135" i="3"/>
  <c r="G134" i="3"/>
  <c r="E129" i="3"/>
  <c r="F147" i="3"/>
  <c r="F143" i="3"/>
  <c r="F139" i="3"/>
  <c r="F135" i="3"/>
  <c r="H130" i="3"/>
  <c r="E147" i="3"/>
  <c r="I145" i="3"/>
  <c r="G144" i="3"/>
  <c r="E143" i="3"/>
  <c r="I141" i="3"/>
  <c r="G140" i="3"/>
  <c r="E139" i="3"/>
  <c r="I137" i="3"/>
  <c r="G136" i="3"/>
  <c r="E135" i="3"/>
  <c r="I133" i="3"/>
  <c r="G132" i="3"/>
  <c r="E130" i="3"/>
  <c r="E141" i="3"/>
  <c r="E134" i="3"/>
  <c r="F144" i="3"/>
  <c r="F140" i="3"/>
  <c r="F136" i="3"/>
  <c r="E137" i="3"/>
  <c r="F148" i="3"/>
  <c r="G131" i="3"/>
  <c r="C148" i="3"/>
  <c r="J102" i="3"/>
  <c r="I146" i="3"/>
  <c r="G145" i="3"/>
  <c r="I142" i="3"/>
  <c r="G141" i="3"/>
  <c r="I138" i="3"/>
  <c r="G137" i="3"/>
  <c r="I134" i="3"/>
  <c r="G133" i="3"/>
  <c r="H132" i="3"/>
  <c r="C129" i="3"/>
  <c r="C146" i="3"/>
  <c r="C139" i="3"/>
  <c r="C147" i="3"/>
  <c r="H146" i="3"/>
  <c r="D144" i="3"/>
  <c r="H142" i="3"/>
  <c r="D140" i="3"/>
  <c r="C132" i="3"/>
  <c r="E142" i="3"/>
  <c r="F131" i="3"/>
  <c r="C133" i="3"/>
  <c r="C141" i="3"/>
  <c r="D148" i="3"/>
  <c r="I143" i="3"/>
  <c r="C135" i="3"/>
  <c r="C142" i="3"/>
  <c r="G147" i="3"/>
  <c r="E146" i="3"/>
  <c r="I144" i="3"/>
  <c r="G143" i="3"/>
  <c r="G139" i="3"/>
  <c r="E138" i="3"/>
  <c r="I136" i="3"/>
  <c r="G135" i="3"/>
  <c r="G130" i="3"/>
  <c r="D129" i="3"/>
  <c r="D83" i="3"/>
  <c r="C145" i="3"/>
  <c r="D147" i="3"/>
  <c r="H145" i="3"/>
  <c r="D143" i="3"/>
  <c r="H141" i="3"/>
  <c r="D139" i="3"/>
  <c r="H137" i="3"/>
  <c r="D135" i="3"/>
  <c r="H133" i="3"/>
  <c r="F132" i="3"/>
  <c r="D130" i="3"/>
  <c r="C137" i="3"/>
  <c r="C138" i="3"/>
  <c r="E144" i="3"/>
  <c r="E140" i="3"/>
  <c r="E136" i="3"/>
  <c r="E132" i="3"/>
  <c r="H129" i="3"/>
  <c r="D137" i="3"/>
  <c r="F146" i="3"/>
  <c r="H140" i="3"/>
  <c r="H138" i="3"/>
  <c r="D136" i="3"/>
  <c r="H134" i="3"/>
  <c r="F133" i="3"/>
  <c r="D132" i="3"/>
  <c r="I148" i="3"/>
  <c r="I132" i="3"/>
  <c r="F138" i="3"/>
  <c r="F130" i="3"/>
  <c r="H144" i="3"/>
  <c r="H136" i="3"/>
  <c r="I147" i="3"/>
  <c r="I139" i="3"/>
  <c r="I131" i="3"/>
  <c r="E148" i="3"/>
  <c r="F129" i="3"/>
  <c r="G148" i="3"/>
  <c r="H143" i="3"/>
  <c r="H135" i="3"/>
  <c r="I130" i="3"/>
  <c r="G83" i="3"/>
  <c r="F83" i="3"/>
  <c r="I140" i="3"/>
  <c r="E145" i="3"/>
  <c r="F142" i="3"/>
  <c r="F134" i="3"/>
  <c r="H148" i="3"/>
  <c r="H147" i="3"/>
  <c r="H139" i="3"/>
  <c r="H131" i="3"/>
  <c r="D91" i="1"/>
  <c r="E91" i="1"/>
  <c r="F91" i="1"/>
  <c r="C91" i="1"/>
  <c r="AN168" i="5" l="1"/>
  <c r="AK165" i="5"/>
  <c r="AL159" i="5"/>
  <c r="AL158" i="5"/>
  <c r="AK157" i="5"/>
  <c r="AK167" i="5"/>
  <c r="AL167" i="5"/>
  <c r="AK164" i="5"/>
  <c r="E171" i="5"/>
  <c r="AL168" i="5"/>
  <c r="AN169" i="5"/>
  <c r="AN164" i="5"/>
  <c r="AL166" i="5"/>
  <c r="AK166" i="5"/>
  <c r="AN167" i="5"/>
  <c r="G108" i="1"/>
  <c r="G110" i="1"/>
  <c r="G111" i="1"/>
  <c r="G113" i="1"/>
  <c r="G109" i="1"/>
  <c r="G107" i="1"/>
  <c r="Q160" i="5"/>
  <c r="P160" i="5"/>
  <c r="M160" i="5"/>
  <c r="AK159" i="5"/>
  <c r="V171" i="5"/>
  <c r="L160" i="5"/>
  <c r="H171" i="5"/>
  <c r="N171" i="5"/>
  <c r="W171" i="5"/>
  <c r="F104" i="1"/>
  <c r="D104" i="1"/>
  <c r="C160" i="5"/>
  <c r="T160" i="5"/>
  <c r="K160" i="5"/>
  <c r="AI171" i="5"/>
  <c r="AE171" i="5"/>
  <c r="P171" i="5"/>
  <c r="O171" i="5"/>
  <c r="C171" i="5"/>
  <c r="I171" i="5"/>
  <c r="T171" i="5"/>
  <c r="AF171" i="5"/>
  <c r="M171" i="5"/>
  <c r="J171" i="5"/>
  <c r="AD160" i="5"/>
  <c r="Q171" i="5"/>
  <c r="AC171" i="5"/>
  <c r="L171" i="5"/>
  <c r="AD171" i="5"/>
  <c r="F171" i="5"/>
  <c r="AH171" i="5"/>
  <c r="G171" i="5"/>
  <c r="AG171" i="5"/>
  <c r="U171" i="5"/>
  <c r="D171" i="5"/>
  <c r="AG160" i="5"/>
  <c r="V160" i="5"/>
  <c r="K171" i="5"/>
  <c r="AH160" i="5"/>
  <c r="AK158" i="5"/>
  <c r="H160" i="5"/>
  <c r="G160" i="5"/>
  <c r="AI160" i="5"/>
  <c r="N160" i="5"/>
  <c r="E160" i="5"/>
  <c r="AC160" i="5"/>
  <c r="AE160" i="5"/>
  <c r="F160" i="5"/>
  <c r="O160" i="5"/>
  <c r="AF160" i="5"/>
  <c r="J160" i="5"/>
  <c r="I160" i="5"/>
  <c r="W160" i="5"/>
  <c r="U160" i="5"/>
  <c r="D160" i="5"/>
  <c r="G153" i="1"/>
  <c r="D157" i="1"/>
  <c r="F157" i="1"/>
  <c r="G147" i="1"/>
  <c r="G144" i="1"/>
  <c r="G145" i="1"/>
  <c r="G156" i="1"/>
  <c r="E157" i="1"/>
  <c r="J140" i="3"/>
  <c r="H185" i="4"/>
  <c r="I180" i="4"/>
  <c r="G185" i="4"/>
  <c r="I181" i="4"/>
  <c r="F185" i="4"/>
  <c r="I174" i="4"/>
  <c r="I175" i="4"/>
  <c r="I169" i="4"/>
  <c r="I182" i="4"/>
  <c r="E185" i="4"/>
  <c r="I172" i="4"/>
  <c r="I176" i="4"/>
  <c r="I171" i="4"/>
  <c r="I177" i="4"/>
  <c r="I184" i="4"/>
  <c r="D185" i="4"/>
  <c r="I170" i="4"/>
  <c r="C185" i="4"/>
  <c r="I167" i="4"/>
  <c r="I164" i="4"/>
  <c r="I173" i="4"/>
  <c r="I183" i="4"/>
  <c r="I168" i="4"/>
  <c r="I178" i="4"/>
  <c r="I179" i="4"/>
  <c r="I165" i="4"/>
  <c r="C157" i="1"/>
  <c r="G140" i="1"/>
  <c r="G148" i="1"/>
  <c r="G151" i="1"/>
  <c r="G138" i="1"/>
  <c r="G142" i="1"/>
  <c r="G137" i="1"/>
  <c r="G149" i="1"/>
  <c r="G150" i="1"/>
  <c r="G143" i="1"/>
  <c r="G154" i="1"/>
  <c r="G103" i="1"/>
  <c r="G141" i="1"/>
  <c r="G102" i="1"/>
  <c r="G155" i="1"/>
  <c r="G146" i="1"/>
  <c r="G152" i="1"/>
  <c r="J143" i="3"/>
  <c r="H149" i="3"/>
  <c r="J144" i="3"/>
  <c r="J145" i="3"/>
  <c r="J94" i="3"/>
  <c r="F149" i="3"/>
  <c r="J136" i="3"/>
  <c r="J138" i="3"/>
  <c r="J130" i="3"/>
  <c r="J105" i="3"/>
  <c r="J131" i="3"/>
  <c r="J139" i="3"/>
  <c r="J148" i="3"/>
  <c r="J146" i="3"/>
  <c r="J103" i="3"/>
  <c r="J101" i="3"/>
  <c r="J147" i="3"/>
  <c r="J132" i="3"/>
  <c r="D149" i="3"/>
  <c r="J141" i="3"/>
  <c r="G149" i="3"/>
  <c r="J133" i="3"/>
  <c r="J142" i="3"/>
  <c r="J129" i="3"/>
  <c r="J134" i="3"/>
  <c r="J137" i="3"/>
  <c r="I149" i="3"/>
  <c r="J135" i="3"/>
  <c r="C149" i="3"/>
  <c r="J104" i="3"/>
  <c r="E149" i="3"/>
  <c r="J96" i="3" l="1"/>
  <c r="J149" i="3"/>
</calcChain>
</file>

<file path=xl/sharedStrings.xml><?xml version="1.0" encoding="utf-8"?>
<sst xmlns="http://schemas.openxmlformats.org/spreadsheetml/2006/main" count="5569" uniqueCount="1415">
  <si>
    <t xml:space="preserve">AGE  </t>
  </si>
  <si>
    <t>Early Oligocene</t>
  </si>
  <si>
    <t>Early Whaingaroan</t>
  </si>
  <si>
    <t>NP21-22</t>
  </si>
  <si>
    <t>lower RP15</t>
  </si>
  <si>
    <t xml:space="preserve">ABUNDANCE  </t>
  </si>
  <si>
    <t xml:space="preserve">PRESERVATION  </t>
  </si>
  <si>
    <r>
      <t>Amphisphaera</t>
    </r>
    <r>
      <rPr>
        <sz val="10"/>
        <rFont val="Times New Roman"/>
        <family val="1"/>
      </rPr>
      <t xml:space="preserve">? </t>
    </r>
    <r>
      <rPr>
        <i/>
        <sz val="10"/>
        <rFont val="Times New Roman"/>
        <family val="1"/>
      </rPr>
      <t>megapora</t>
    </r>
  </si>
  <si>
    <t>Anomalocantha dentata</t>
  </si>
  <si>
    <r>
      <t xml:space="preserve">Stylosphaera minor </t>
    </r>
    <r>
      <rPr>
        <sz val="10"/>
        <color indexed="8"/>
        <rFont val="Times New Roman"/>
        <family val="1"/>
      </rPr>
      <t>gr.</t>
    </r>
  </si>
  <si>
    <t>C</t>
  </si>
  <si>
    <r>
      <t xml:space="preserve">Axoprunum pierinae </t>
    </r>
    <r>
      <rPr>
        <sz val="10"/>
        <rFont val="Times New Roman"/>
        <family val="1"/>
      </rPr>
      <t>gr.</t>
    </r>
  </si>
  <si>
    <t>Periphaena decora</t>
  </si>
  <si>
    <t>Periphaena helistericus</t>
  </si>
  <si>
    <t>Perichlamydium limbatum</t>
  </si>
  <si>
    <t>Plectodiscus circularis</t>
  </si>
  <si>
    <t>Spongopyle osculosa</t>
  </si>
  <si>
    <t>B</t>
  </si>
  <si>
    <t>T</t>
  </si>
  <si>
    <t>Amphymenium splendiarmatum</t>
  </si>
  <si>
    <r>
      <t xml:space="preserve">Lithelius minor </t>
    </r>
    <r>
      <rPr>
        <sz val="10"/>
        <color indexed="8"/>
        <rFont val="Times New Roman"/>
        <family val="1"/>
      </rPr>
      <t>gr.</t>
    </r>
  </si>
  <si>
    <t>A</t>
  </si>
  <si>
    <r>
      <t xml:space="preserve">Larcopyle polyacantha </t>
    </r>
    <r>
      <rPr>
        <sz val="10"/>
        <color indexed="8"/>
        <rFont val="Times New Roman"/>
        <family val="1"/>
      </rPr>
      <t>gr.</t>
    </r>
  </si>
  <si>
    <t>Larcopyle frakesi</t>
  </si>
  <si>
    <t>Larcopyle labyrinthusa</t>
  </si>
  <si>
    <t>Larcopyle hayesi</t>
  </si>
  <si>
    <t>Trissocyclidae undet.</t>
  </si>
  <si>
    <t>Plagiacanthidae undet.</t>
  </si>
  <si>
    <t>Antarctissa cylindrica</t>
  </si>
  <si>
    <t>Antarctissa robusta</t>
  </si>
  <si>
    <t>Cladoscenium anoractum</t>
  </si>
  <si>
    <t>Lithomelissa challengerae</t>
  </si>
  <si>
    <t>Lithomelissa ehrenbergi</t>
  </si>
  <si>
    <t>Lithomelissa gelasinus</t>
  </si>
  <si>
    <t>Lithomelissa robusta</t>
  </si>
  <si>
    <t>Lithomelissa sphaerocephalis</t>
  </si>
  <si>
    <t>Lithomelissa tricornis</t>
  </si>
  <si>
    <t>Lophophaena simplex</t>
  </si>
  <si>
    <r>
      <t xml:space="preserve">Glycobotrys nasuta </t>
    </r>
    <r>
      <rPr>
        <sz val="10"/>
        <color indexed="8"/>
        <rFont val="Times New Roman"/>
        <family val="1"/>
      </rPr>
      <t>gr.</t>
    </r>
  </si>
  <si>
    <t>Spirocyrtis joides</t>
  </si>
  <si>
    <t>Theocampe urceolus</t>
  </si>
  <si>
    <t>Cinclopyramis circumtexta</t>
  </si>
  <si>
    <t>Cornutella profunda</t>
  </si>
  <si>
    <t>Cycladophora humerus</t>
  </si>
  <si>
    <t>Cycladophora cosma cosma</t>
  </si>
  <si>
    <t>Cymaetron sinolampas</t>
  </si>
  <si>
    <t>Eucyrtidium antiquum</t>
  </si>
  <si>
    <t>Eurystomoskevos cauleti</t>
  </si>
  <si>
    <t>Aphetocyrtis gnomabax</t>
  </si>
  <si>
    <t>Aphetocyrtis rossi</t>
  </si>
  <si>
    <t>Lamprocyclas particollis</t>
  </si>
  <si>
    <t>Sethophormididae indet.</t>
  </si>
  <si>
    <t>COUNT</t>
  </si>
  <si>
    <t>TAXA</t>
  </si>
  <si>
    <t>1/4</t>
  </si>
  <si>
    <t>1/2</t>
  </si>
  <si>
    <t>Rad/gram</t>
  </si>
  <si>
    <t>Diatoms on slide</t>
  </si>
  <si>
    <t>Spumellaria</t>
  </si>
  <si>
    <t>Nassellaria</t>
  </si>
  <si>
    <t>Spumellarians indet</t>
  </si>
  <si>
    <t>Nassellarians indet</t>
  </si>
  <si>
    <t xml:space="preserve">Phacodiscidae </t>
  </si>
  <si>
    <t xml:space="preserve">Spongodiscidae </t>
  </si>
  <si>
    <t xml:space="preserve">Sponguridae </t>
  </si>
  <si>
    <t xml:space="preserve">Litheliidae </t>
  </si>
  <si>
    <t xml:space="preserve">Trissocyclidae </t>
  </si>
  <si>
    <t xml:space="preserve">Plagiacanthidae </t>
  </si>
  <si>
    <t xml:space="preserve">Cannobotryidae </t>
  </si>
  <si>
    <t xml:space="preserve">Artostrobiidae </t>
  </si>
  <si>
    <t xml:space="preserve">Acropyramidae </t>
  </si>
  <si>
    <t xml:space="preserve">Lychnocaniidae </t>
  </si>
  <si>
    <t xml:space="preserve">Lophocyrtiidae </t>
  </si>
  <si>
    <t xml:space="preserve">Pterocorythidae </t>
  </si>
  <si>
    <t>Sethophormididae</t>
  </si>
  <si>
    <t>% Spumellarians</t>
  </si>
  <si>
    <t>% Nassellarians</t>
  </si>
  <si>
    <t>% Spumellarians indet</t>
  </si>
  <si>
    <t>% Nassellarians indet</t>
  </si>
  <si>
    <t>% Phacodiscidae</t>
  </si>
  <si>
    <t>% Spongodiscidae</t>
  </si>
  <si>
    <t xml:space="preserve">% Sponguridae </t>
  </si>
  <si>
    <t xml:space="preserve">% Litheliidae </t>
  </si>
  <si>
    <t xml:space="preserve">% Trissocyclidae </t>
  </si>
  <si>
    <t xml:space="preserve">% Plagiacanthidae </t>
  </si>
  <si>
    <t xml:space="preserve">% Cannobotryidae </t>
  </si>
  <si>
    <t xml:space="preserve">% Artostrobiidae </t>
  </si>
  <si>
    <t xml:space="preserve">% Acropyramidae </t>
  </si>
  <si>
    <t xml:space="preserve">% Lychnocaniidae </t>
  </si>
  <si>
    <t xml:space="preserve">% Lophocyrtiidae </t>
  </si>
  <si>
    <t xml:space="preserve">% Pterocorythidae </t>
  </si>
  <si>
    <t>% Sethophormididae</t>
  </si>
  <si>
    <t>control sum %</t>
  </si>
  <si>
    <t>RD769</t>
  </si>
  <si>
    <t>*</t>
  </si>
  <si>
    <t>ss(1)</t>
  </si>
  <si>
    <t>E</t>
  </si>
  <si>
    <t>uRP15</t>
  </si>
  <si>
    <t>RD768</t>
  </si>
  <si>
    <t>lRP15</t>
  </si>
  <si>
    <t>RD767</t>
  </si>
  <si>
    <t>RD766</t>
  </si>
  <si>
    <t>RD614</t>
  </si>
  <si>
    <t>ss(2)</t>
  </si>
  <si>
    <t>V</t>
  </si>
  <si>
    <t>RD613</t>
  </si>
  <si>
    <t>uRP14</t>
  </si>
  <si>
    <t>NP19-20</t>
  </si>
  <si>
    <t>RD765</t>
  </si>
  <si>
    <t>ss(3)</t>
  </si>
  <si>
    <t>RD764</t>
  </si>
  <si>
    <t>RD763</t>
  </si>
  <si>
    <t>Kaiatan</t>
  </si>
  <si>
    <t>X</t>
  </si>
  <si>
    <t>R</t>
  </si>
  <si>
    <t>M</t>
  </si>
  <si>
    <t>lRP14</t>
  </si>
  <si>
    <t>RD4560</t>
  </si>
  <si>
    <t>cc</t>
  </si>
  <si>
    <t>F</t>
  </si>
  <si>
    <t>RD4561</t>
  </si>
  <si>
    <t>RD4563</t>
  </si>
  <si>
    <t>RD4513</t>
  </si>
  <si>
    <t>RD4514</t>
  </si>
  <si>
    <t>ss(5)</t>
  </si>
  <si>
    <t>RD4515</t>
  </si>
  <si>
    <t>NP18</t>
  </si>
  <si>
    <t>RD612</t>
  </si>
  <si>
    <t>RD611</t>
  </si>
  <si>
    <t>RD761</t>
  </si>
  <si>
    <t>Middle Eocene</t>
  </si>
  <si>
    <t>RP13</t>
  </si>
  <si>
    <t>RD760</t>
  </si>
  <si>
    <t>NP17</t>
  </si>
  <si>
    <t>RD759</t>
  </si>
  <si>
    <t>RD699</t>
  </si>
  <si>
    <t>RD4626</t>
  </si>
  <si>
    <t>G</t>
  </si>
  <si>
    <t>RD4627</t>
  </si>
  <si>
    <t>NP16</t>
  </si>
  <si>
    <t>RD4628</t>
  </si>
  <si>
    <t>RD697</t>
  </si>
  <si>
    <t>RD696</t>
  </si>
  <si>
    <t>Study: picked = fauna picked and mounted on assemblage slide; ss(n) = strewn slide (number of slides).</t>
  </si>
  <si>
    <t>DSDP Site 280, Hole A</t>
  </si>
  <si>
    <t>Biogeographic affinity</t>
  </si>
  <si>
    <t>Actinommidae undet.</t>
  </si>
  <si>
    <t>Sethophormididae undet.</t>
  </si>
  <si>
    <t>Lychnocaniidae undet.</t>
  </si>
  <si>
    <r>
      <t xml:space="preserve">Larcopyle </t>
    </r>
    <r>
      <rPr>
        <sz val="10"/>
        <color theme="1"/>
        <rFont val="Times New Roman"/>
        <family val="1"/>
      </rPr>
      <t>cf.</t>
    </r>
    <r>
      <rPr>
        <i/>
        <sz val="10"/>
        <color theme="1"/>
        <rFont val="Times New Roman"/>
        <family val="1"/>
      </rPr>
      <t xml:space="preserve"> pylomaticus</t>
    </r>
  </si>
  <si>
    <r>
      <t xml:space="preserve">Cryptocarpium bussonii </t>
    </r>
    <r>
      <rPr>
        <sz val="10"/>
        <color theme="1"/>
        <rFont val="Times New Roman"/>
        <family val="1"/>
      </rPr>
      <t>gr.</t>
    </r>
  </si>
  <si>
    <r>
      <t xml:space="preserve">Stichopilium </t>
    </r>
    <r>
      <rPr>
        <sz val="10"/>
        <color theme="1"/>
        <rFont val="Times New Roman"/>
        <family val="1"/>
      </rPr>
      <t xml:space="preserve">cf. </t>
    </r>
    <r>
      <rPr>
        <i/>
        <sz val="10"/>
        <color theme="1"/>
        <rFont val="Times New Roman"/>
        <family val="1"/>
      </rPr>
      <t>bicorne</t>
    </r>
  </si>
  <si>
    <t>Litheliidae undet.</t>
  </si>
  <si>
    <t>Spongodiscidae undet.</t>
  </si>
  <si>
    <t>Lophocyrtiidae undet.</t>
  </si>
  <si>
    <t>Pterocorythidae undet.</t>
  </si>
  <si>
    <t>D/R ratio</t>
  </si>
  <si>
    <t>% Actinommidae</t>
  </si>
  <si>
    <t>Simpson Evenness</t>
  </si>
  <si>
    <t>Fisher alpha Diversity</t>
  </si>
  <si>
    <t>Litheliidae indet.</t>
  </si>
  <si>
    <t>Larcopyle spp. %</t>
  </si>
  <si>
    <t>Average</t>
  </si>
  <si>
    <t>Lithelius minor gr.</t>
  </si>
  <si>
    <t>High-lat. Lophocyrtiidae %</t>
  </si>
  <si>
    <t>Lithomelissa spp. %</t>
  </si>
  <si>
    <t>Other high-lat. Plagiacanthidae %</t>
  </si>
  <si>
    <t>Other high-lat. taxa %</t>
  </si>
  <si>
    <t>HIGH LATITUDE TAXA/GROUPS</t>
  </si>
  <si>
    <t>LATE EOCENE</t>
  </si>
  <si>
    <t>G. linaperta</t>
  </si>
  <si>
    <t>NP 18 Chiasmolithus oamaruensis</t>
  </si>
  <si>
    <t>SPUMELLARIA</t>
  </si>
  <si>
    <t>Amphisphaera megapora</t>
  </si>
  <si>
    <t>Anomalicantha dentata</t>
  </si>
  <si>
    <t>Spongodiscus craticulatus</t>
  </si>
  <si>
    <t>Spongodiscus cruciferus</t>
  </si>
  <si>
    <t>Spongurus bilobatus</t>
  </si>
  <si>
    <t>NASSELLARIA</t>
  </si>
  <si>
    <t>Lophophaena capito</t>
  </si>
  <si>
    <t>Tripodiscinus clavipes</t>
  </si>
  <si>
    <t>Spirocyrtis greeni</t>
  </si>
  <si>
    <t>Siphocampe nodosaria</t>
  </si>
  <si>
    <t>Siphocampe quadrata</t>
  </si>
  <si>
    <t>Acropyramidae undet.</t>
  </si>
  <si>
    <t>Clathrocyclas universa</t>
  </si>
  <si>
    <t>Eucyrtidium nishimurae</t>
  </si>
  <si>
    <t>Eucyrtidium spinosum</t>
  </si>
  <si>
    <t>Eurystomoskevos petrushevskaae</t>
  </si>
  <si>
    <t>Clinorhabdus anantomus</t>
  </si>
  <si>
    <t>Cryptocarpim bussonii</t>
  </si>
  <si>
    <t>DSDP Site 281</t>
  </si>
  <si>
    <t>missing</t>
  </si>
  <si>
    <t>1/8</t>
  </si>
  <si>
    <t>1/16</t>
  </si>
  <si>
    <t>1/32</t>
  </si>
  <si>
    <t>RD4629</t>
  </si>
  <si>
    <t>RD4630</t>
  </si>
  <si>
    <t>RD4631</t>
  </si>
  <si>
    <t>RD4632</t>
  </si>
  <si>
    <t>MRC</t>
  </si>
  <si>
    <t>105-112</t>
  </si>
  <si>
    <t>113-120</t>
  </si>
  <si>
    <t>104-111</t>
  </si>
  <si>
    <t>RD4633</t>
  </si>
  <si>
    <t>RD4634</t>
  </si>
  <si>
    <t>RD4635</t>
  </si>
  <si>
    <t>RD4636</t>
  </si>
  <si>
    <t>Diatoms on counted slide(s)</t>
  </si>
  <si>
    <t xml:space="preserve">Actinommidae </t>
  </si>
  <si>
    <t>late Eocene</t>
  </si>
  <si>
    <t xml:space="preserve">NZ STAGE  </t>
  </si>
  <si>
    <t>Ab</t>
  </si>
  <si>
    <t>Ak</t>
  </si>
  <si>
    <t>RP14</t>
  </si>
  <si>
    <t xml:space="preserve">CORE  </t>
  </si>
  <si>
    <t xml:space="preserve">SECTION  </t>
  </si>
  <si>
    <t xml:space="preserve">SAMPLE (in cm)  </t>
  </si>
  <si>
    <t xml:space="preserve">ABUNDANCE (rads/g)  </t>
  </si>
  <si>
    <t>SPUMELLARIA undet.</t>
  </si>
  <si>
    <t>Amphisphaera spinulosa</t>
  </si>
  <si>
    <t>Zealithapium mitra</t>
  </si>
  <si>
    <t>Axoprunum bispiculum</t>
  </si>
  <si>
    <t>Saturnalis circularis</t>
  </si>
  <si>
    <t>Heliodiscus inca</t>
  </si>
  <si>
    <t>Periphaena heliastericus</t>
  </si>
  <si>
    <t>Larcopyle polyacantha</t>
  </si>
  <si>
    <t>NASSELLARIA undet.</t>
  </si>
  <si>
    <t>Zygocircus buetschli</t>
  </si>
  <si>
    <t>Archipilium macropus</t>
  </si>
  <si>
    <t>Cladoscenium ancoratum</t>
  </si>
  <si>
    <t>Corythomelissa adunca</t>
  </si>
  <si>
    <t>Lithomelissa macroptera</t>
  </si>
  <si>
    <t>Artostrobus annulatus</t>
  </si>
  <si>
    <t>Eucyrtidiidae undet.</t>
  </si>
  <si>
    <t>Cyrtolagena laguncula</t>
  </si>
  <si>
    <t>Eucyrtidium microporum</t>
  </si>
  <si>
    <t>Eusyringium lagena</t>
  </si>
  <si>
    <t>Thyrsocyrtis pinguisicoides</t>
  </si>
  <si>
    <t>Lychnocanium amphitrite</t>
  </si>
  <si>
    <t>Lychnocanium babylonis</t>
  </si>
  <si>
    <t>Lychnocanium bellum</t>
  </si>
  <si>
    <t>Lychnocanium continuum</t>
  </si>
  <si>
    <t>Lychnocanium waiareka</t>
  </si>
  <si>
    <t>Pterocodon apis</t>
  </si>
  <si>
    <t>Aphetocyrtis bianulus</t>
  </si>
  <si>
    <t>Lophocyrtis (A.) aspera</t>
  </si>
  <si>
    <t>Lophocyrtis (A.) keraspera</t>
  </si>
  <si>
    <t>Lophocyrtis (L.) jacchia hapsis</t>
  </si>
  <si>
    <t>Lophocyrtis (P.) longiventer</t>
  </si>
  <si>
    <t>Cryptocarpium ornatum</t>
  </si>
  <si>
    <t>Theocyrtis tuberosa</t>
  </si>
  <si>
    <t xml:space="preserve">Acropyramididae undet. </t>
  </si>
  <si>
    <t>Amphipyndidae undet.</t>
  </si>
  <si>
    <t>RD1654</t>
  </si>
  <si>
    <t>RD1655</t>
  </si>
  <si>
    <t>RD1656</t>
  </si>
  <si>
    <t>RD1657</t>
  </si>
  <si>
    <t>RD1658</t>
  </si>
  <si>
    <t>RD1659</t>
  </si>
  <si>
    <t>Amphiphyndacidae</t>
  </si>
  <si>
    <t>% Amphiphyndacidae</t>
  </si>
  <si>
    <t>Lithelius minor gr. %</t>
  </si>
  <si>
    <t xml:space="preserve">Average </t>
  </si>
  <si>
    <t>ss(4)</t>
  </si>
  <si>
    <t>EARLY OLIGOCENE</t>
  </si>
  <si>
    <t>early Whaingaroan (Lwh)</t>
  </si>
  <si>
    <t xml:space="preserve">NANNOFOSSIL ZONE  </t>
  </si>
  <si>
    <t>DEPTH (mbsf)</t>
  </si>
  <si>
    <t>ss(1), pk</t>
  </si>
  <si>
    <t>pk</t>
  </si>
  <si>
    <t>1,pk</t>
  </si>
  <si>
    <t>ss(1),pk</t>
  </si>
  <si>
    <t>Actinommidae n.sp. A</t>
  </si>
  <si>
    <t>Amphisphaera radiosa</t>
  </si>
  <si>
    <t xml:space="preserve"> </t>
  </si>
  <si>
    <t>Spongatractus pachystylus</t>
  </si>
  <si>
    <t>Spongodiscus festivus</t>
  </si>
  <si>
    <t>Amphicraspedum murrayanum</t>
  </si>
  <si>
    <t>Sphaeropyle tetrapila</t>
  </si>
  <si>
    <t>Zygocircus bütschli</t>
  </si>
  <si>
    <t>Artobotrys auriculaleporis</t>
  </si>
  <si>
    <t>Artobotrys titanothericeros</t>
  </si>
  <si>
    <t>Buryella granulata</t>
  </si>
  <si>
    <t>Siphocampe lineata</t>
  </si>
  <si>
    <t>Theocampe amphora</t>
  </si>
  <si>
    <t>Calocycloma ampulla</t>
  </si>
  <si>
    <t>Eucyrtidium mariae</t>
  </si>
  <si>
    <t>Eusyringium fistuligerum</t>
  </si>
  <si>
    <t>Phormocyrtis striata striata</t>
  </si>
  <si>
    <t>Sethocyrtis chrysallis</t>
  </si>
  <si>
    <t>Lychnocanium conicum</t>
  </si>
  <si>
    <t>Lychnocanium tetrapodium</t>
  </si>
  <si>
    <t>Aphetocyrtis gnombax</t>
  </si>
  <si>
    <t>Clinorhabtus anatomus</t>
  </si>
  <si>
    <t>Lophocyrtis (P.) dumitricai</t>
  </si>
  <si>
    <t>RADS/GRAM</t>
  </si>
  <si>
    <t>Fisher diversity</t>
  </si>
  <si>
    <t>Spumellarians total</t>
  </si>
  <si>
    <t>Nassellarians total</t>
  </si>
  <si>
    <t>Phacodiscidae</t>
  </si>
  <si>
    <t>Spongodiscidae</t>
  </si>
  <si>
    <t>Sponguridae</t>
  </si>
  <si>
    <t>Litheliidae</t>
  </si>
  <si>
    <t>Trissocyclidae</t>
  </si>
  <si>
    <t>Plagiacanthidae</t>
  </si>
  <si>
    <t>Cannobotryidae</t>
  </si>
  <si>
    <t>Artostrobiidae</t>
  </si>
  <si>
    <t>Acropyramididae</t>
  </si>
  <si>
    <t>Eucyrtidiidae</t>
  </si>
  <si>
    <t>Lychnocaniidae</t>
  </si>
  <si>
    <t>Lophocyrtdiidae</t>
  </si>
  <si>
    <t>Pterocorythidae</t>
  </si>
  <si>
    <t>CORE</t>
  </si>
  <si>
    <t>SECTION</t>
  </si>
  <si>
    <t>SAMPLE (in cm)</t>
  </si>
  <si>
    <t>STUDY</t>
  </si>
  <si>
    <t>SLIDES COUNTED</t>
  </si>
  <si>
    <t>PORTION FOR SLIDE</t>
  </si>
  <si>
    <t>DRY WEIGHT (g)</t>
  </si>
  <si>
    <t>RD NUMBER</t>
  </si>
  <si>
    <t>NZ STAGE</t>
  </si>
  <si>
    <t>NANNOFOSSIL ZONE</t>
  </si>
  <si>
    <t xml:space="preserve">DEPTH (mbsf)  </t>
  </si>
  <si>
    <t>PREPARED BY</t>
  </si>
  <si>
    <t>RD4562/ RD4512</t>
  </si>
  <si>
    <t>RD4559/ RD4511</t>
  </si>
  <si>
    <t>D/R</t>
  </si>
  <si>
    <t>MECO</t>
  </si>
  <si>
    <t>NP23</t>
  </si>
  <si>
    <t>Abundance: R = rare (&lt;20 radiolarians/g); F = few (20-99 /g); C = common (100-999 /g); A = abundant (1000-4000 /g); V = very abundant (&gt;4000 /g)</t>
  </si>
  <si>
    <t>Prepared by:  (*) reported by Hollis et al. 1997, (X) new samples for this study</t>
  </si>
  <si>
    <t>Abbreviations:</t>
  </si>
  <si>
    <t>Preservation: M=moderate, G=good, E=excellent</t>
  </si>
  <si>
    <t>RD number: Laboratory reference number, GNS Science</t>
  </si>
  <si>
    <t>Hole</t>
  </si>
  <si>
    <t>Core</t>
  </si>
  <si>
    <t>Type</t>
  </si>
  <si>
    <t>Section</t>
  </si>
  <si>
    <t>Top (cm)</t>
  </si>
  <si>
    <t>Bottom (cm)</t>
  </si>
  <si>
    <t>Depth (mbsf)</t>
  </si>
  <si>
    <t>d13C  Cib  Average</t>
  </si>
  <si>
    <t>d18O  Cib  Average</t>
  </si>
  <si>
    <t xml:space="preserve"> 2-3</t>
  </si>
  <si>
    <t>2, 126*</t>
  </si>
  <si>
    <t>3, 8*</t>
  </si>
  <si>
    <t>d13C  Subb  Average</t>
  </si>
  <si>
    <t>d18O  Subb Average</t>
  </si>
  <si>
    <t>d13C  Bulk  Average</t>
  </si>
  <si>
    <t>d18O  Bulk  Average</t>
  </si>
  <si>
    <t>d13C  Gindex  Average</t>
  </si>
  <si>
    <t>d18O  Gindex Average</t>
  </si>
  <si>
    <t>DSDP Site 277</t>
  </si>
  <si>
    <t>DSDP Site 283</t>
  </si>
  <si>
    <t xml:space="preserve">Pseudodictyophimus galeatus </t>
  </si>
  <si>
    <t>Artobotrys titanothericeraos</t>
  </si>
  <si>
    <r>
      <t xml:space="preserve">Pseudodictyophimus gracilipes </t>
    </r>
    <r>
      <rPr>
        <sz val="10"/>
        <rFont val="Times New Roman"/>
        <family val="1"/>
      </rPr>
      <t>gr.</t>
    </r>
  </si>
  <si>
    <r>
      <t xml:space="preserve">Amphisphaera coronata </t>
    </r>
    <r>
      <rPr>
        <sz val="10"/>
        <rFont val="Times New Roman"/>
        <family val="1"/>
      </rPr>
      <t>gr.</t>
    </r>
  </si>
  <si>
    <r>
      <t xml:space="preserve">Amphisphaera </t>
    </r>
    <r>
      <rPr>
        <sz val="10"/>
        <rFont val="Times New Roman"/>
        <family val="1"/>
      </rPr>
      <t xml:space="preserve">aff. </t>
    </r>
    <r>
      <rPr>
        <i/>
        <sz val="10"/>
        <rFont val="Times New Roman"/>
        <family val="1"/>
      </rPr>
      <t>radiosa</t>
    </r>
  </si>
  <si>
    <r>
      <t>Amphisphaera</t>
    </r>
    <r>
      <rPr>
        <sz val="10"/>
        <rFont val="Times New Roman"/>
        <family val="1"/>
      </rPr>
      <t>?</t>
    </r>
    <r>
      <rPr>
        <i/>
        <sz val="10"/>
        <rFont val="Times New Roman"/>
        <family val="1"/>
      </rPr>
      <t xml:space="preserve"> megapora</t>
    </r>
  </si>
  <si>
    <r>
      <t xml:space="preserve">Stylosphaera minor </t>
    </r>
    <r>
      <rPr>
        <sz val="10"/>
        <color theme="1"/>
        <rFont val="Times New Roman"/>
        <family val="1"/>
      </rPr>
      <t>gr.</t>
    </r>
  </si>
  <si>
    <r>
      <t>Axoprunum</t>
    </r>
    <r>
      <rPr>
        <sz val="10"/>
        <rFont val="Times New Roman"/>
        <family val="1"/>
      </rPr>
      <t>?</t>
    </r>
    <r>
      <rPr>
        <i/>
        <sz val="10"/>
        <rFont val="Times New Roman"/>
        <family val="1"/>
      </rPr>
      <t xml:space="preserve"> irregularis</t>
    </r>
  </si>
  <si>
    <t>Phacodiscidae undet.</t>
  </si>
  <si>
    <t>Sponguridae undet.</t>
  </si>
  <si>
    <r>
      <t xml:space="preserve">Larcopyle polyacantha </t>
    </r>
    <r>
      <rPr>
        <sz val="10"/>
        <rFont val="Times New Roman"/>
        <family val="1"/>
      </rPr>
      <t>gr.</t>
    </r>
  </si>
  <si>
    <r>
      <t xml:space="preserve">Larcopyle </t>
    </r>
    <r>
      <rPr>
        <sz val="10"/>
        <color theme="1"/>
        <rFont val="Times New Roman"/>
        <family val="1"/>
      </rPr>
      <t>spp.</t>
    </r>
  </si>
  <si>
    <r>
      <t xml:space="preserve">Amphicraspedum prolixum </t>
    </r>
    <r>
      <rPr>
        <sz val="10"/>
        <color theme="1"/>
        <rFont val="Times New Roman"/>
        <family val="1"/>
      </rPr>
      <t>gr.</t>
    </r>
  </si>
  <si>
    <r>
      <t xml:space="preserve">Amphicentria </t>
    </r>
    <r>
      <rPr>
        <sz val="10"/>
        <rFont val="Times New Roman"/>
        <family val="1"/>
      </rPr>
      <t>sp. 1</t>
    </r>
  </si>
  <si>
    <r>
      <t>Callimitra</t>
    </r>
    <r>
      <rPr>
        <sz val="10"/>
        <color theme="1"/>
        <rFont val="Times New Roman"/>
        <family val="1"/>
      </rPr>
      <t xml:space="preserve">? aff. </t>
    </r>
    <r>
      <rPr>
        <i/>
        <sz val="10"/>
        <color theme="1"/>
        <rFont val="Times New Roman"/>
        <family val="1"/>
      </rPr>
      <t>atavia</t>
    </r>
  </si>
  <si>
    <r>
      <t xml:space="preserve">Ceratocyrtis </t>
    </r>
    <r>
      <rPr>
        <sz val="10"/>
        <color theme="1"/>
        <rFont val="Times New Roman"/>
        <family val="1"/>
      </rPr>
      <t>spp.</t>
    </r>
  </si>
  <si>
    <r>
      <t xml:space="preserve">Lithomelissa </t>
    </r>
    <r>
      <rPr>
        <sz val="10"/>
        <rFont val="Times New Roman"/>
        <family val="1"/>
      </rPr>
      <t xml:space="preserve">cf. </t>
    </r>
    <r>
      <rPr>
        <i/>
        <sz val="10"/>
        <rFont val="Times New Roman"/>
        <family val="1"/>
      </rPr>
      <t>challengerae</t>
    </r>
  </si>
  <si>
    <r>
      <t xml:space="preserve">Lithomelissa </t>
    </r>
    <r>
      <rPr>
        <sz val="10"/>
        <rFont val="Times New Roman"/>
        <family val="1"/>
      </rPr>
      <t xml:space="preserve">cf. </t>
    </r>
    <r>
      <rPr>
        <i/>
        <sz val="10"/>
        <rFont val="Times New Roman"/>
        <family val="1"/>
      </rPr>
      <t>haeckeli</t>
    </r>
  </si>
  <si>
    <r>
      <t xml:space="preserve">Lithomelissa </t>
    </r>
    <r>
      <rPr>
        <sz val="10"/>
        <color theme="1"/>
        <rFont val="Times New Roman"/>
        <family val="1"/>
      </rPr>
      <t>spp.</t>
    </r>
  </si>
  <si>
    <t>Cannobotryidae undet.</t>
  </si>
  <si>
    <r>
      <t xml:space="preserve">Glycobotrys nasuta </t>
    </r>
    <r>
      <rPr>
        <sz val="10"/>
        <color theme="1"/>
        <rFont val="Times New Roman"/>
        <family val="1"/>
      </rPr>
      <t>gr.</t>
    </r>
  </si>
  <si>
    <t>Artostrobiidae undet.</t>
  </si>
  <si>
    <r>
      <t>Siphocampe</t>
    </r>
    <r>
      <rPr>
        <sz val="10"/>
        <color theme="1"/>
        <rFont val="Times New Roman"/>
        <family val="1"/>
      </rPr>
      <t>?</t>
    </r>
    <r>
      <rPr>
        <i/>
        <sz val="10"/>
        <color theme="1"/>
        <rFont val="Times New Roman"/>
        <family val="1"/>
      </rPr>
      <t xml:space="preserve"> acephala </t>
    </r>
    <r>
      <rPr>
        <sz val="10"/>
        <color theme="1"/>
        <rFont val="Times New Roman"/>
        <family val="1"/>
      </rPr>
      <t>gr.</t>
    </r>
  </si>
  <si>
    <r>
      <t>Siphocampe</t>
    </r>
    <r>
      <rPr>
        <sz val="10"/>
        <color theme="1"/>
        <rFont val="Times New Roman"/>
        <family val="1"/>
      </rPr>
      <t>?</t>
    </r>
    <r>
      <rPr>
        <i/>
        <sz val="10"/>
        <color theme="1"/>
        <rFont val="Times New Roman"/>
        <family val="1"/>
      </rPr>
      <t xml:space="preserve"> amygdala</t>
    </r>
  </si>
  <si>
    <t>Acropyramididae undet.</t>
  </si>
  <si>
    <r>
      <t xml:space="preserve">Artostrobus </t>
    </r>
    <r>
      <rPr>
        <sz val="10"/>
        <color theme="1"/>
        <rFont val="Times New Roman"/>
        <family val="1"/>
      </rPr>
      <t>cf.</t>
    </r>
    <r>
      <rPr>
        <i/>
        <sz val="10"/>
        <color theme="1"/>
        <rFont val="Times New Roman"/>
        <family val="1"/>
      </rPr>
      <t xml:space="preserve"> pretabulatus</t>
    </r>
  </si>
  <si>
    <t>Amphiphyndiacidae undet.</t>
  </si>
  <si>
    <r>
      <t xml:space="preserve">Aspis </t>
    </r>
    <r>
      <rPr>
        <sz val="10"/>
        <rFont val="Times New Roman"/>
        <family val="1"/>
      </rPr>
      <t>sp. A Hollis 2002</t>
    </r>
  </si>
  <si>
    <r>
      <t xml:space="preserve">Cycladophora </t>
    </r>
    <r>
      <rPr>
        <sz val="10"/>
        <rFont val="Times New Roman"/>
        <family val="1"/>
      </rPr>
      <t>spp.</t>
    </r>
  </si>
  <si>
    <t>Lychnocaniidae undet</t>
  </si>
  <si>
    <r>
      <t>Dictyophimus</t>
    </r>
    <r>
      <rPr>
        <sz val="10"/>
        <rFont val="Times New Roman"/>
        <family val="1"/>
      </rPr>
      <t>?</t>
    </r>
    <r>
      <rPr>
        <i/>
        <sz val="10"/>
        <rFont val="Times New Roman"/>
        <family val="1"/>
      </rPr>
      <t xml:space="preserve"> archipilium</t>
    </r>
  </si>
  <si>
    <r>
      <t>Dictyophimus</t>
    </r>
    <r>
      <rPr>
        <sz val="10"/>
        <rFont val="Times New Roman"/>
        <family val="1"/>
      </rPr>
      <t xml:space="preserve">? aff. </t>
    </r>
    <r>
      <rPr>
        <i/>
        <sz val="10"/>
        <rFont val="Times New Roman"/>
        <family val="1"/>
      </rPr>
      <t>archipilium</t>
    </r>
  </si>
  <si>
    <r>
      <t xml:space="preserve">Lychnocanium </t>
    </r>
    <r>
      <rPr>
        <sz val="10"/>
        <color theme="1"/>
        <rFont val="Times New Roman"/>
        <family val="1"/>
      </rPr>
      <t xml:space="preserve">aff. </t>
    </r>
    <r>
      <rPr>
        <i/>
        <sz val="10"/>
        <color theme="1"/>
        <rFont val="Times New Roman"/>
        <family val="1"/>
      </rPr>
      <t>carinatum</t>
    </r>
  </si>
  <si>
    <r>
      <t xml:space="preserve">Pteropilium </t>
    </r>
    <r>
      <rPr>
        <sz val="10"/>
        <rFont val="Times New Roman"/>
        <family val="1"/>
      </rPr>
      <t>aff.</t>
    </r>
    <r>
      <rPr>
        <i/>
        <sz val="10"/>
        <rFont val="Times New Roman"/>
        <family val="1"/>
      </rPr>
      <t xml:space="preserve"> contiguum</t>
    </r>
    <r>
      <rPr>
        <sz val="10"/>
        <rFont val="Times New Roman"/>
        <family val="1"/>
      </rPr>
      <t>?</t>
    </r>
  </si>
  <si>
    <t xml:space="preserve">Lophocyrtiidae undet. </t>
  </si>
  <si>
    <r>
      <t xml:space="preserve">Lithomelissa </t>
    </r>
    <r>
      <rPr>
        <sz val="10"/>
        <color theme="1"/>
        <rFont val="Times New Roman"/>
        <family val="1"/>
      </rPr>
      <t xml:space="preserve">spp. </t>
    </r>
    <r>
      <rPr>
        <sz val="10"/>
        <color indexed="8"/>
        <rFont val="Times New Roman"/>
        <family val="1"/>
      </rPr>
      <t xml:space="preserve"> </t>
    </r>
  </si>
  <si>
    <r>
      <t xml:space="preserve">Pseudodictyophimus gracilipes </t>
    </r>
    <r>
      <rPr>
        <sz val="10"/>
        <color indexed="8"/>
        <rFont val="Times New Roman"/>
        <family val="1"/>
      </rPr>
      <t>gr.</t>
    </r>
  </si>
  <si>
    <r>
      <t xml:space="preserve">Pseudodictyophimus </t>
    </r>
    <r>
      <rPr>
        <sz val="10"/>
        <rFont val="Times New Roman"/>
        <family val="1"/>
      </rPr>
      <t>spp.</t>
    </r>
  </si>
  <si>
    <r>
      <t xml:space="preserve">Aspis </t>
    </r>
    <r>
      <rPr>
        <sz val="10"/>
        <color theme="1"/>
        <rFont val="Times New Roman"/>
        <family val="1"/>
      </rPr>
      <t>sp. A  sensu Hollis</t>
    </r>
  </si>
  <si>
    <r>
      <t>Botryocella</t>
    </r>
    <r>
      <rPr>
        <sz val="10"/>
        <color theme="1"/>
        <rFont val="Times New Roman"/>
        <family val="1"/>
      </rPr>
      <t>? sp A. sensu Apel</t>
    </r>
  </si>
  <si>
    <r>
      <t>Dictyophimus</t>
    </r>
    <r>
      <rPr>
        <sz val="10"/>
        <color theme="1"/>
        <rFont val="Times New Roman"/>
        <family val="1"/>
      </rPr>
      <t>?</t>
    </r>
    <r>
      <rPr>
        <i/>
        <sz val="10"/>
        <color theme="1"/>
        <rFont val="Times New Roman"/>
        <family val="1"/>
      </rPr>
      <t xml:space="preserve"> archipilium</t>
    </r>
  </si>
  <si>
    <r>
      <t>Dictyophimus</t>
    </r>
    <r>
      <rPr>
        <sz val="10"/>
        <color theme="1"/>
        <rFont val="Times New Roman"/>
        <family val="1"/>
      </rPr>
      <t xml:space="preserve">? aff. </t>
    </r>
    <r>
      <rPr>
        <i/>
        <sz val="10"/>
        <color theme="1"/>
        <rFont val="Times New Roman"/>
        <family val="1"/>
      </rPr>
      <t>constrictus</t>
    </r>
  </si>
  <si>
    <r>
      <t xml:space="preserve">Lithelius minor </t>
    </r>
    <r>
      <rPr>
        <sz val="10"/>
        <rFont val="Times New Roman"/>
        <family val="1"/>
      </rPr>
      <t>gr.</t>
    </r>
  </si>
  <si>
    <r>
      <t xml:space="preserve">Larcopyle </t>
    </r>
    <r>
      <rPr>
        <sz val="10"/>
        <rFont val="Times New Roman"/>
        <family val="1"/>
      </rPr>
      <t>spp.</t>
    </r>
  </si>
  <si>
    <r>
      <t xml:space="preserve">Larcopyle </t>
    </r>
    <r>
      <rPr>
        <sz val="10"/>
        <rFont val="Times New Roman"/>
        <family val="1"/>
      </rPr>
      <t xml:space="preserve">cf. </t>
    </r>
    <r>
      <rPr>
        <i/>
        <sz val="10"/>
        <rFont val="Times New Roman"/>
        <family val="1"/>
      </rPr>
      <t>pylomaticus</t>
    </r>
  </si>
  <si>
    <r>
      <t xml:space="preserve">Amphicentria </t>
    </r>
    <r>
      <rPr>
        <sz val="10"/>
        <rFont val="Times New Roman"/>
        <family val="1"/>
      </rPr>
      <t>sp. 1 sensu Suzuki</t>
    </r>
  </si>
  <si>
    <r>
      <t xml:space="preserve">Lithomelissa </t>
    </r>
    <r>
      <rPr>
        <sz val="10"/>
        <rFont val="Times New Roman"/>
        <family val="1"/>
      </rPr>
      <t>spp.</t>
    </r>
  </si>
  <si>
    <r>
      <t xml:space="preserve">Glycobotrys nasuta </t>
    </r>
    <r>
      <rPr>
        <sz val="10"/>
        <rFont val="Times New Roman"/>
        <family val="1"/>
      </rPr>
      <t>gr.</t>
    </r>
  </si>
  <si>
    <r>
      <t xml:space="preserve">Dictyophimus </t>
    </r>
    <r>
      <rPr>
        <sz val="10"/>
        <rFont val="Times New Roman"/>
        <family val="1"/>
      </rPr>
      <t xml:space="preserve">aff. </t>
    </r>
    <r>
      <rPr>
        <i/>
        <sz val="10"/>
        <rFont val="Times New Roman"/>
        <family val="1"/>
      </rPr>
      <t>archipilium</t>
    </r>
  </si>
  <si>
    <r>
      <t xml:space="preserve">Stichopilium </t>
    </r>
    <r>
      <rPr>
        <sz val="10"/>
        <rFont val="Times New Roman"/>
        <family val="1"/>
      </rPr>
      <t>cf.</t>
    </r>
    <r>
      <rPr>
        <i/>
        <sz val="10"/>
        <rFont val="Times New Roman"/>
        <family val="1"/>
      </rPr>
      <t xml:space="preserve"> bicorne</t>
    </r>
  </si>
  <si>
    <r>
      <t xml:space="preserve">Stylosphaera minor </t>
    </r>
    <r>
      <rPr>
        <sz val="10"/>
        <rFont val="Times New Roman"/>
        <family val="1"/>
      </rPr>
      <t>gr.</t>
    </r>
  </si>
  <si>
    <r>
      <t xml:space="preserve">Ceratocyrtis </t>
    </r>
    <r>
      <rPr>
        <sz val="10"/>
        <rFont val="Times New Roman"/>
        <family val="1"/>
      </rPr>
      <t>spp.</t>
    </r>
  </si>
  <si>
    <r>
      <t>Siphocampe</t>
    </r>
    <r>
      <rPr>
        <sz val="10"/>
        <rFont val="Times New Roman"/>
        <family val="1"/>
      </rPr>
      <t>?</t>
    </r>
    <r>
      <rPr>
        <i/>
        <sz val="10"/>
        <rFont val="Times New Roman"/>
        <family val="1"/>
      </rPr>
      <t xml:space="preserve"> acephala </t>
    </r>
    <r>
      <rPr>
        <sz val="10"/>
        <rFont val="Times New Roman"/>
        <family val="1"/>
      </rPr>
      <t>gr.</t>
    </r>
  </si>
  <si>
    <r>
      <t>Siphocampe</t>
    </r>
    <r>
      <rPr>
        <sz val="10"/>
        <rFont val="Times New Roman"/>
        <family val="1"/>
      </rPr>
      <t xml:space="preserve">? </t>
    </r>
    <r>
      <rPr>
        <i/>
        <sz val="10"/>
        <rFont val="Times New Roman"/>
        <family val="1"/>
      </rPr>
      <t>amygdala</t>
    </r>
  </si>
  <si>
    <r>
      <t xml:space="preserve">Aspis </t>
    </r>
    <r>
      <rPr>
        <sz val="10"/>
        <rFont val="Times New Roman"/>
        <family val="1"/>
      </rPr>
      <t>sp. A sensu Hollis</t>
    </r>
  </si>
  <si>
    <r>
      <t xml:space="preserve">Eucyrtidium </t>
    </r>
    <r>
      <rPr>
        <sz val="10"/>
        <rFont val="Times New Roman"/>
        <family val="1"/>
      </rPr>
      <t>spp.</t>
    </r>
  </si>
  <si>
    <r>
      <t>Dictyophimus</t>
    </r>
    <r>
      <rPr>
        <sz val="10"/>
        <rFont val="Times New Roman"/>
        <family val="1"/>
      </rPr>
      <t>? aff.</t>
    </r>
    <r>
      <rPr>
        <i/>
        <sz val="10"/>
        <rFont val="Times New Roman"/>
        <family val="1"/>
      </rPr>
      <t xml:space="preserve"> archipilium</t>
    </r>
  </si>
  <si>
    <r>
      <t xml:space="preserve">Lophocyrtis </t>
    </r>
    <r>
      <rPr>
        <sz val="10"/>
        <rFont val="Times New Roman"/>
        <family val="1"/>
      </rPr>
      <t>spp.</t>
    </r>
  </si>
  <si>
    <r>
      <t xml:space="preserve">Cryptocarpium bussonii </t>
    </r>
    <r>
      <rPr>
        <sz val="10"/>
        <rFont val="Times New Roman"/>
        <family val="1"/>
      </rPr>
      <t>gr.</t>
    </r>
  </si>
  <si>
    <t>RP12</t>
  </si>
  <si>
    <t>TYPE</t>
  </si>
  <si>
    <t xml:space="preserve">R </t>
  </si>
  <si>
    <t>middle Eocene</t>
  </si>
  <si>
    <t>Bortonian (Ab)</t>
  </si>
  <si>
    <t>Kaiatan (Ak)</t>
  </si>
  <si>
    <t>Runangan (Ar)</t>
  </si>
  <si>
    <t>RD4837</t>
  </si>
  <si>
    <t>RD4836</t>
  </si>
  <si>
    <t>RD4835</t>
  </si>
  <si>
    <t>RD4834</t>
  </si>
  <si>
    <t>RD4833</t>
  </si>
  <si>
    <t>SUM</t>
  </si>
  <si>
    <t>Taxa</t>
  </si>
  <si>
    <r>
      <t xml:space="preserve">Lithelius </t>
    </r>
    <r>
      <rPr>
        <sz val="10"/>
        <rFont val="Times New Roman"/>
        <family val="1"/>
      </rPr>
      <t xml:space="preserve">(?) </t>
    </r>
    <r>
      <rPr>
        <i/>
        <sz val="10"/>
        <rFont val="Times New Roman"/>
        <family val="1"/>
      </rPr>
      <t>foremanae</t>
    </r>
  </si>
  <si>
    <t>%SUM</t>
  </si>
  <si>
    <t>D</t>
  </si>
  <si>
    <t>Taxa_S</t>
  </si>
  <si>
    <t>Individuals</t>
  </si>
  <si>
    <t>Dominance_D</t>
  </si>
  <si>
    <t>Simpson_1-D</t>
  </si>
  <si>
    <t>Shannon_H</t>
  </si>
  <si>
    <t>Evenness_e^H/S</t>
  </si>
  <si>
    <t>Brillouin</t>
  </si>
  <si>
    <t>Menhinick</t>
  </si>
  <si>
    <t>Margalef</t>
  </si>
  <si>
    <t>Equitability_J</t>
  </si>
  <si>
    <t>Fisher_alpha</t>
  </si>
  <si>
    <t>Berger-Parker</t>
  </si>
  <si>
    <t>Chao-1</t>
  </si>
  <si>
    <t>SUM% high-latitude control</t>
  </si>
  <si>
    <t>% L. longiventer</t>
  </si>
  <si>
    <t>% Lithomelissa spp.</t>
  </si>
  <si>
    <t>DISTURBANCE</t>
  </si>
  <si>
    <t>Actinommiidae</t>
  </si>
  <si>
    <t>Degree of Disturbance:</t>
  </si>
  <si>
    <t>I=Intact</t>
  </si>
  <si>
    <t>B=Blocks, more or less undisturbed</t>
  </si>
  <si>
    <t>b=drilling breccia</t>
  </si>
  <si>
    <t>D=intensly disturbed</t>
  </si>
  <si>
    <t>I</t>
  </si>
  <si>
    <t>b</t>
  </si>
  <si>
    <t>Bb</t>
  </si>
  <si>
    <t>PrOM</t>
  </si>
  <si>
    <t xml:space="preserve">Eurystomoskevos petrushevskaae </t>
  </si>
  <si>
    <t>Dictyophimus pocillum</t>
  </si>
  <si>
    <t>Eucyrtidium montiparum</t>
  </si>
  <si>
    <t>early late Eocene</t>
  </si>
  <si>
    <t>bI</t>
  </si>
  <si>
    <t>sI</t>
  </si>
  <si>
    <t>sb</t>
  </si>
  <si>
    <t>s</t>
  </si>
  <si>
    <t>s='slurry', slightly disturbed</t>
  </si>
  <si>
    <t>Bs</t>
  </si>
  <si>
    <t>BD</t>
  </si>
  <si>
    <t>latest E-e. Olig</t>
  </si>
  <si>
    <t>e Olig</t>
  </si>
  <si>
    <t>Original name, taxonomy see Suzuki et al. (2009)</t>
  </si>
  <si>
    <r>
      <t>Entapium</t>
    </r>
    <r>
      <rPr>
        <sz val="10"/>
        <rFont val="Times New Roman"/>
        <family val="1"/>
      </rPr>
      <t xml:space="preserve"> </t>
    </r>
    <r>
      <rPr>
        <i/>
        <sz val="10"/>
        <rFont val="Times New Roman"/>
        <family val="1"/>
      </rPr>
      <t>veneris</t>
    </r>
    <r>
      <rPr>
        <sz val="10"/>
        <rFont val="Times New Roman"/>
        <family val="1"/>
      </rPr>
      <t xml:space="preserve"> </t>
    </r>
  </si>
  <si>
    <r>
      <t>Excentrosphaerella</t>
    </r>
    <r>
      <rPr>
        <sz val="10"/>
        <rFont val="Times New Roman"/>
        <family val="1"/>
      </rPr>
      <t xml:space="preserve"> aff. </t>
    </r>
    <r>
      <rPr>
        <i/>
        <sz val="10"/>
        <rFont val="Times New Roman"/>
        <family val="1"/>
      </rPr>
      <t>sphaeroconcha</t>
    </r>
    <r>
      <rPr>
        <sz val="10"/>
        <rFont val="Times New Roman"/>
        <family val="1"/>
      </rPr>
      <t xml:space="preserve"> </t>
    </r>
  </si>
  <si>
    <r>
      <t>Excentrosphaerella spinulosa</t>
    </r>
    <r>
      <rPr>
        <sz val="10"/>
        <rFont val="Times New Roman"/>
        <family val="1"/>
      </rPr>
      <t xml:space="preserve"> </t>
    </r>
  </si>
  <si>
    <r>
      <t>Hexacontium rosetta</t>
    </r>
    <r>
      <rPr>
        <sz val="10"/>
        <rFont val="Times New Roman"/>
        <family val="1"/>
      </rPr>
      <t xml:space="preserve"> </t>
    </r>
  </si>
  <si>
    <r>
      <t>Hexacontium</t>
    </r>
    <r>
      <rPr>
        <sz val="10"/>
        <rFont val="Times New Roman"/>
        <family val="1"/>
      </rPr>
      <t xml:space="preserve"> (?) sp. 2 </t>
    </r>
  </si>
  <si>
    <r>
      <t>Hexacontium</t>
    </r>
    <r>
      <rPr>
        <sz val="10"/>
        <color indexed="8"/>
        <rFont val="Times New Roman"/>
        <family val="1"/>
      </rPr>
      <t xml:space="preserve"> sp. F </t>
    </r>
  </si>
  <si>
    <r>
      <t>Hexacontium</t>
    </r>
    <r>
      <rPr>
        <sz val="10"/>
        <color indexed="8"/>
        <rFont val="Times New Roman"/>
        <family val="1"/>
      </rPr>
      <t xml:space="preserve"> sp. G </t>
    </r>
  </si>
  <si>
    <r>
      <t>Hexacontium</t>
    </r>
    <r>
      <rPr>
        <sz val="10"/>
        <color indexed="8"/>
        <rFont val="Times New Roman"/>
        <family val="1"/>
      </rPr>
      <t xml:space="preserve"> sp. J </t>
    </r>
  </si>
  <si>
    <r>
      <t>Hexadendron</t>
    </r>
    <r>
      <rPr>
        <sz val="10"/>
        <rFont val="Times New Roman"/>
        <family val="1"/>
      </rPr>
      <t xml:space="preserve"> (?) aff. </t>
    </r>
    <r>
      <rPr>
        <i/>
        <sz val="10"/>
        <rFont val="Times New Roman"/>
        <family val="1"/>
      </rPr>
      <t>octahedrum</t>
    </r>
  </si>
  <si>
    <r>
      <t>Hexalonchetta</t>
    </r>
    <r>
      <rPr>
        <sz val="10"/>
        <rFont val="Times New Roman"/>
        <family val="1"/>
      </rPr>
      <t xml:space="preserve"> sp. 1 </t>
    </r>
  </si>
  <si>
    <t xml:space="preserve">Hexalonchidae gen. A et sp. 2 </t>
  </si>
  <si>
    <t xml:space="preserve">Hexalonchidae gen. A et sp. 3 </t>
  </si>
  <si>
    <t xml:space="preserve">Hexalonchidae gen. A et sp. 4 </t>
  </si>
  <si>
    <t>Hexalonchidae gen. A spp.</t>
    <phoneticPr fontId="2"/>
  </si>
  <si>
    <r>
      <t>Liosphaera</t>
    </r>
    <r>
      <rPr>
        <sz val="10"/>
        <rFont val="Times New Roman"/>
        <family val="1"/>
      </rPr>
      <t xml:space="preserve"> (?) sp. 1 </t>
    </r>
  </si>
  <si>
    <r>
      <t xml:space="preserve">Liosphaera </t>
    </r>
    <r>
      <rPr>
        <sz val="10"/>
        <rFont val="Times New Roman"/>
        <family val="1"/>
      </rPr>
      <t xml:space="preserve">sp. B </t>
    </r>
  </si>
  <si>
    <r>
      <t>Nanina</t>
    </r>
    <r>
      <rPr>
        <sz val="10"/>
        <rFont val="Times New Roman"/>
        <family val="1"/>
      </rPr>
      <t xml:space="preserve"> sp. 1 </t>
    </r>
  </si>
  <si>
    <r>
      <t>Sphaeractis trochilus</t>
    </r>
    <r>
      <rPr>
        <sz val="10"/>
        <rFont val="Times New Roman"/>
        <family val="1"/>
      </rPr>
      <t xml:space="preserve"> </t>
    </r>
  </si>
  <si>
    <r>
      <t>Sphaeractis</t>
    </r>
    <r>
      <rPr>
        <sz val="10"/>
        <rFont val="Times New Roman"/>
        <family val="1"/>
      </rPr>
      <t xml:space="preserve"> sp. 1 </t>
    </r>
  </si>
  <si>
    <r>
      <t>Sphaerapyle robusta</t>
    </r>
    <r>
      <rPr>
        <sz val="10"/>
        <rFont val="Times New Roman"/>
        <family val="1"/>
      </rPr>
      <t xml:space="preserve"> </t>
    </r>
  </si>
  <si>
    <t>Spongoplegma nipponica</t>
    <phoneticPr fontId="2"/>
  </si>
  <si>
    <t>Spongoplegma spumacea</t>
    <phoneticPr fontId="2"/>
  </si>
  <si>
    <r>
      <t>Stauroxiphos</t>
    </r>
    <r>
      <rPr>
        <sz val="10"/>
        <rFont val="Times New Roman"/>
        <family val="1"/>
      </rPr>
      <t xml:space="preserve"> (?) sp. 1 </t>
    </r>
  </si>
  <si>
    <r>
      <t>Xiphosphaerantha pallas</t>
    </r>
    <r>
      <rPr>
        <sz val="10"/>
        <rFont val="Times New Roman"/>
        <family val="1"/>
      </rPr>
      <t xml:space="preserve"> </t>
    </r>
  </si>
  <si>
    <r>
      <t>Entactinaria</t>
    </r>
    <r>
      <rPr>
        <i/>
        <sz val="10"/>
        <color indexed="8"/>
        <rFont val="Times New Roman"/>
        <family val="1"/>
      </rPr>
      <t xml:space="preserve"> </t>
    </r>
    <r>
      <rPr>
        <sz val="10"/>
        <color indexed="8"/>
        <rFont val="Times New Roman"/>
        <family val="1"/>
      </rPr>
      <t xml:space="preserve">(?) gen. et sp. indet B </t>
    </r>
  </si>
  <si>
    <t xml:space="preserve">Spumellaria gen. et sp. C </t>
    <phoneticPr fontId="2"/>
  </si>
  <si>
    <t xml:space="preserve">Spumellaria gen. et sp. D </t>
  </si>
  <si>
    <t>Actinommidae</t>
  </si>
  <si>
    <r>
      <t xml:space="preserve">Actinomma </t>
    </r>
    <r>
      <rPr>
        <sz val="10"/>
        <color indexed="8"/>
        <rFont val="Times New Roman"/>
        <family val="1"/>
      </rPr>
      <t xml:space="preserve">aff. </t>
    </r>
    <r>
      <rPr>
        <i/>
        <sz val="10"/>
        <color indexed="8"/>
        <rFont val="Times New Roman"/>
        <family val="1"/>
      </rPr>
      <t>kuznetsovi</t>
    </r>
    <r>
      <rPr>
        <sz val="10"/>
        <color indexed="8"/>
        <rFont val="Times New Roman"/>
        <family val="1"/>
      </rPr>
      <t xml:space="preserve"> </t>
    </r>
  </si>
  <si>
    <t>Actinomma kuznetsovi</t>
    <phoneticPr fontId="2"/>
  </si>
  <si>
    <r>
      <t>Actinomma</t>
    </r>
    <r>
      <rPr>
        <sz val="10"/>
        <rFont val="Times New Roman"/>
        <family val="1"/>
      </rPr>
      <t xml:space="preserve"> sp. 1 </t>
    </r>
  </si>
  <si>
    <r>
      <t xml:space="preserve">Actinomma </t>
    </r>
    <r>
      <rPr>
        <sz val="10"/>
        <color indexed="8"/>
        <rFont val="Times New Roman"/>
        <family val="1"/>
      </rPr>
      <t xml:space="preserve">sp. G </t>
    </r>
  </si>
  <si>
    <r>
      <t xml:space="preserve">Actinomma </t>
    </r>
    <r>
      <rPr>
        <sz val="10"/>
        <color indexed="8"/>
        <rFont val="Times New Roman"/>
        <family val="1"/>
      </rPr>
      <t xml:space="preserve">sp. I </t>
    </r>
  </si>
  <si>
    <r>
      <t>Amphisphaera</t>
    </r>
    <r>
      <rPr>
        <sz val="10"/>
        <rFont val="Times New Roman"/>
        <family val="1"/>
      </rPr>
      <t xml:space="preserve"> sp. 1 </t>
    </r>
  </si>
  <si>
    <r>
      <t>Amphisphaera</t>
    </r>
    <r>
      <rPr>
        <sz val="10"/>
        <rFont val="Times New Roman"/>
        <family val="1"/>
      </rPr>
      <t xml:space="preserve"> sp. 2 </t>
    </r>
  </si>
  <si>
    <r>
      <t>Amphisphaera</t>
    </r>
    <r>
      <rPr>
        <sz val="10"/>
        <color indexed="8"/>
        <rFont val="Times New Roman"/>
        <family val="1"/>
      </rPr>
      <t xml:space="preserve"> sp. E </t>
    </r>
  </si>
  <si>
    <r>
      <t>Axoprunum bispiculum</t>
    </r>
    <r>
      <rPr>
        <sz val="10"/>
        <rFont val="Times New Roman"/>
        <family val="1"/>
      </rPr>
      <t xml:space="preserve"> </t>
    </r>
  </si>
  <si>
    <t>Axoprunum pierinae gr.</t>
  </si>
  <si>
    <t xml:space="preserve">Axoprunum irregularis </t>
  </si>
  <si>
    <t>H</t>
  </si>
  <si>
    <t>Axoprunum minor</t>
    <phoneticPr fontId="2"/>
  </si>
  <si>
    <t>Stylosphaera minor gr.</t>
  </si>
  <si>
    <t>Axoprunum venustum</t>
    <phoneticPr fontId="2"/>
  </si>
  <si>
    <r>
      <t>Axoprunum</t>
    </r>
    <r>
      <rPr>
        <sz val="10"/>
        <rFont val="Times New Roman"/>
        <family val="1"/>
      </rPr>
      <t xml:space="preserve"> aff. </t>
    </r>
    <r>
      <rPr>
        <i/>
        <sz val="10"/>
        <rFont val="Times New Roman"/>
        <family val="1"/>
      </rPr>
      <t>venustum</t>
    </r>
    <r>
      <rPr>
        <sz val="10"/>
        <rFont val="Times New Roman"/>
        <family val="1"/>
      </rPr>
      <t xml:space="preserve">  </t>
    </r>
  </si>
  <si>
    <r>
      <t>Axoprunum</t>
    </r>
    <r>
      <rPr>
        <sz val="10"/>
        <rFont val="Times New Roman"/>
        <family val="1"/>
      </rPr>
      <t xml:space="preserve"> sp. C</t>
    </r>
  </si>
  <si>
    <r>
      <t>Cladococcus eocenica</t>
    </r>
    <r>
      <rPr>
        <sz val="10"/>
        <rFont val="Times New Roman"/>
        <family val="1"/>
      </rPr>
      <t xml:space="preserve"> </t>
    </r>
  </si>
  <si>
    <r>
      <t>Cladococcus</t>
    </r>
    <r>
      <rPr>
        <sz val="10"/>
        <rFont val="Times New Roman"/>
        <family val="1"/>
      </rPr>
      <t xml:space="preserve"> sp. A </t>
    </r>
  </si>
  <si>
    <r>
      <t>Stylosphaera coronata</t>
    </r>
    <r>
      <rPr>
        <sz val="10"/>
        <rFont val="Times New Roman"/>
        <family val="1"/>
      </rPr>
      <t xml:space="preserve"> </t>
    </r>
  </si>
  <si>
    <t>Amphisphaera coronata gr.</t>
  </si>
  <si>
    <r>
      <t>Stylosphaera</t>
    </r>
    <r>
      <rPr>
        <sz val="10"/>
        <rFont val="Times New Roman"/>
        <family val="1"/>
      </rPr>
      <t xml:space="preserve"> ex. gr. </t>
    </r>
    <r>
      <rPr>
        <i/>
        <sz val="10"/>
        <rFont val="Times New Roman"/>
        <family val="1"/>
      </rPr>
      <t>radiosa</t>
    </r>
    <r>
      <rPr>
        <sz val="10"/>
        <rFont val="Times New Roman"/>
        <family val="1"/>
      </rPr>
      <t xml:space="preserve"> </t>
    </r>
  </si>
  <si>
    <r>
      <t>Stylosphaera</t>
    </r>
    <r>
      <rPr>
        <sz val="10"/>
        <rFont val="Times New Roman"/>
        <family val="1"/>
      </rPr>
      <t xml:space="preserve"> </t>
    </r>
    <r>
      <rPr>
        <i/>
        <sz val="10"/>
        <rFont val="Times New Roman"/>
        <family val="1"/>
      </rPr>
      <t>gigantea</t>
    </r>
    <r>
      <rPr>
        <sz val="10"/>
        <rFont val="Times New Roman"/>
        <family val="1"/>
      </rPr>
      <t xml:space="preserve"> </t>
    </r>
  </si>
  <si>
    <r>
      <t xml:space="preserve">Stylosphaera </t>
    </r>
    <r>
      <rPr>
        <sz val="10"/>
        <color indexed="8"/>
        <rFont val="Times New Roman"/>
        <family val="1"/>
      </rPr>
      <t xml:space="preserve">sp. C </t>
    </r>
  </si>
  <si>
    <t>Heliodiscus contiguum</t>
  </si>
  <si>
    <t>Heliodiscus perplexus</t>
    <phoneticPr fontId="2"/>
  </si>
  <si>
    <t>Heliodiscus pertsus</t>
    <phoneticPr fontId="2"/>
  </si>
  <si>
    <r>
      <t>Phacodiscus subsphaericus</t>
    </r>
    <r>
      <rPr>
        <sz val="10"/>
        <rFont val="Times New Roman"/>
        <family val="1"/>
      </rPr>
      <t xml:space="preserve"> </t>
    </r>
  </si>
  <si>
    <t>Other Spongodiscoidea</t>
    <phoneticPr fontId="2"/>
  </si>
  <si>
    <r>
      <t>Circodiscus circularis</t>
    </r>
    <r>
      <rPr>
        <sz val="10"/>
        <rFont val="Times New Roman"/>
        <family val="1"/>
      </rPr>
      <t xml:space="preserve"> </t>
    </r>
  </si>
  <si>
    <r>
      <t>Circodiscus</t>
    </r>
    <r>
      <rPr>
        <sz val="10"/>
        <rFont val="Times New Roman"/>
        <family val="1"/>
      </rPr>
      <t xml:space="preserve"> sp. A </t>
    </r>
  </si>
  <si>
    <r>
      <t>Circodiscus</t>
    </r>
    <r>
      <rPr>
        <sz val="10"/>
        <rFont val="Times New Roman"/>
        <family val="1"/>
      </rPr>
      <t xml:space="preserve"> sp. C </t>
    </r>
  </si>
  <si>
    <r>
      <t>Circodiscus</t>
    </r>
    <r>
      <rPr>
        <sz val="10"/>
        <rFont val="Times New Roman"/>
        <family val="1"/>
      </rPr>
      <t xml:space="preserve"> spp.</t>
    </r>
  </si>
  <si>
    <r>
      <t>Flustrella parva</t>
    </r>
    <r>
      <rPr>
        <sz val="10"/>
        <rFont val="Times New Roman"/>
        <family val="1"/>
      </rPr>
      <t xml:space="preserve"> </t>
    </r>
  </si>
  <si>
    <r>
      <t>Flustrella</t>
    </r>
    <r>
      <rPr>
        <sz val="10"/>
        <rFont val="Times New Roman"/>
        <family val="1"/>
      </rPr>
      <t xml:space="preserve"> sp. A </t>
    </r>
  </si>
  <si>
    <r>
      <t>Flustrella</t>
    </r>
    <r>
      <rPr>
        <sz val="10"/>
        <rFont val="Times New Roman"/>
        <family val="1"/>
      </rPr>
      <t xml:space="preserve"> sp. B </t>
    </r>
  </si>
  <si>
    <r>
      <t>Flustrella</t>
    </r>
    <r>
      <rPr>
        <sz val="10"/>
        <rFont val="Times New Roman"/>
        <family val="1"/>
      </rPr>
      <t xml:space="preserve"> sp. D </t>
    </r>
  </si>
  <si>
    <r>
      <t>Flustrella</t>
    </r>
    <r>
      <rPr>
        <sz val="10"/>
        <rFont val="Times New Roman"/>
        <family val="1"/>
      </rPr>
      <t xml:space="preserve"> sp. G </t>
    </r>
  </si>
  <si>
    <r>
      <t>Flustrella</t>
    </r>
    <r>
      <rPr>
        <sz val="10"/>
        <rFont val="Times New Roman"/>
        <family val="1"/>
      </rPr>
      <t xml:space="preserve"> sp. H </t>
    </r>
  </si>
  <si>
    <r>
      <t>Ommatodiscus</t>
    </r>
    <r>
      <rPr>
        <sz val="10"/>
        <rFont val="Times New Roman"/>
        <family val="1"/>
      </rPr>
      <t xml:space="preserve"> sp. A </t>
    </r>
  </si>
  <si>
    <r>
      <t>Ommatodiscus</t>
    </r>
    <r>
      <rPr>
        <sz val="10"/>
        <rFont val="Times New Roman"/>
        <family val="1"/>
      </rPr>
      <t xml:space="preserve"> sp. B </t>
    </r>
  </si>
  <si>
    <t xml:space="preserve">Spongodiscus communis </t>
    <phoneticPr fontId="2"/>
  </si>
  <si>
    <r>
      <t>Spongodiscus cruciferus</t>
    </r>
    <r>
      <rPr>
        <sz val="10"/>
        <rFont val="Times New Roman"/>
        <family val="1"/>
      </rPr>
      <t xml:space="preserve"> </t>
    </r>
  </si>
  <si>
    <t>Spongodiscus festivus</t>
    <phoneticPr fontId="2"/>
  </si>
  <si>
    <r>
      <t>Spongodiscus osculosa</t>
    </r>
    <r>
      <rPr>
        <sz val="10"/>
        <rFont val="Times New Roman"/>
        <family val="1"/>
      </rPr>
      <t xml:space="preserve"> </t>
    </r>
  </si>
  <si>
    <r>
      <t>Spongodiscus resurgens</t>
    </r>
    <r>
      <rPr>
        <sz val="10"/>
        <rFont val="Times New Roman"/>
        <family val="1"/>
      </rPr>
      <t xml:space="preserve">  </t>
    </r>
  </si>
  <si>
    <r>
      <t>Spongodiscus rhabdostyla</t>
    </r>
    <r>
      <rPr>
        <sz val="10"/>
        <rFont val="Times New Roman"/>
        <family val="1"/>
      </rPr>
      <t xml:space="preserve"> </t>
    </r>
  </si>
  <si>
    <r>
      <t>Spongodiscus</t>
    </r>
    <r>
      <rPr>
        <sz val="10"/>
        <rFont val="Times New Roman"/>
        <family val="1"/>
      </rPr>
      <t xml:space="preserve"> sp. D </t>
    </r>
  </si>
  <si>
    <t>Stylodictya rosella</t>
    <phoneticPr fontId="2"/>
  </si>
  <si>
    <r>
      <t>Stylodictya</t>
    </r>
    <r>
      <rPr>
        <sz val="10"/>
        <rFont val="Times New Roman"/>
        <family val="1"/>
      </rPr>
      <t xml:space="preserve"> sp. A </t>
    </r>
  </si>
  <si>
    <r>
      <t>Amphymenium splendiarmatum</t>
    </r>
    <r>
      <rPr>
        <sz val="10"/>
        <rFont val="Times New Roman"/>
        <family val="1"/>
      </rPr>
      <t xml:space="preserve"> </t>
    </r>
  </si>
  <si>
    <r>
      <t>Spongurus bilobatus</t>
    </r>
    <r>
      <rPr>
        <sz val="10"/>
        <rFont val="Times New Roman"/>
        <family val="1"/>
      </rPr>
      <t xml:space="preserve"> </t>
    </r>
  </si>
  <si>
    <t>Spongurus illepidus</t>
    <phoneticPr fontId="2"/>
  </si>
  <si>
    <r>
      <t>Spongurus saxeus</t>
    </r>
    <r>
      <rPr>
        <sz val="10"/>
        <rFont val="Times New Roman"/>
        <family val="1"/>
      </rPr>
      <t xml:space="preserve"> </t>
    </r>
  </si>
  <si>
    <r>
      <t>Larcopyle compositus</t>
    </r>
    <r>
      <rPr>
        <sz val="10"/>
        <rFont val="Times New Roman"/>
        <family val="1"/>
      </rPr>
      <t xml:space="preserve"> </t>
    </r>
  </si>
  <si>
    <t xml:space="preserve">Larcopyle hayesi hayesi </t>
    <phoneticPr fontId="2"/>
  </si>
  <si>
    <r>
      <t>Larcopyle hayesi irregularis</t>
    </r>
    <r>
      <rPr>
        <sz val="10"/>
        <rFont val="Times New Roman"/>
        <family val="1"/>
      </rPr>
      <t xml:space="preserve"> </t>
    </r>
  </si>
  <si>
    <r>
      <t>Larcopyle occidentalis</t>
    </r>
    <r>
      <rPr>
        <sz val="10"/>
        <rFont val="Times New Roman"/>
        <family val="1"/>
      </rPr>
      <t xml:space="preserve"> </t>
    </r>
  </si>
  <si>
    <r>
      <t>Larcopyle</t>
    </r>
    <r>
      <rPr>
        <sz val="10"/>
        <rFont val="Times New Roman"/>
        <family val="1"/>
      </rPr>
      <t xml:space="preserve"> </t>
    </r>
    <r>
      <rPr>
        <i/>
        <sz val="10"/>
        <rFont val="Times New Roman"/>
        <family val="1"/>
      </rPr>
      <t xml:space="preserve">polycantha amplissa </t>
    </r>
  </si>
  <si>
    <r>
      <t>Lithelius</t>
    </r>
    <r>
      <rPr>
        <sz val="10"/>
        <rFont val="Times New Roman"/>
        <family val="1"/>
      </rPr>
      <t xml:space="preserve"> (?) </t>
    </r>
    <r>
      <rPr>
        <i/>
        <sz val="10"/>
        <rFont val="Times New Roman"/>
        <family val="1"/>
      </rPr>
      <t>octoxyphophora</t>
    </r>
  </si>
  <si>
    <t>Lithelius spp.</t>
    <phoneticPr fontId="2"/>
  </si>
  <si>
    <t xml:space="preserve">Nassellaria gen et sp. indet A </t>
  </si>
  <si>
    <t>Other nassellarians</t>
    <phoneticPr fontId="2"/>
  </si>
  <si>
    <t>Trissocycliidae</t>
  </si>
  <si>
    <r>
      <t>Desmospyris</t>
    </r>
    <r>
      <rPr>
        <sz val="10"/>
        <rFont val="Times New Roman"/>
        <family val="1"/>
      </rPr>
      <t xml:space="preserve"> cf. </t>
    </r>
    <r>
      <rPr>
        <i/>
        <sz val="10"/>
        <rFont val="Times New Roman"/>
        <family val="1"/>
      </rPr>
      <t>haysi</t>
    </r>
  </si>
  <si>
    <r>
      <t>Giraffpspyris incertecoronata</t>
    </r>
    <r>
      <rPr>
        <sz val="10"/>
        <rFont val="Times New Roman"/>
        <family val="1"/>
      </rPr>
      <t xml:space="preserve"> </t>
    </r>
  </si>
  <si>
    <r>
      <t>Liriospyris</t>
    </r>
    <r>
      <rPr>
        <sz val="10"/>
        <rFont val="Times New Roman"/>
        <family val="1"/>
      </rPr>
      <t xml:space="preserve"> sp. B</t>
    </r>
  </si>
  <si>
    <r>
      <t>Triceraspyris palmipodiscus</t>
    </r>
    <r>
      <rPr>
        <sz val="10"/>
        <rFont val="Times New Roman"/>
        <family val="1"/>
      </rPr>
      <t xml:space="preserve"> </t>
    </r>
  </si>
  <si>
    <r>
      <t>Zygocircus triangularis</t>
    </r>
    <r>
      <rPr>
        <sz val="10"/>
        <rFont val="Times New Roman"/>
        <family val="1"/>
      </rPr>
      <t xml:space="preserve"> </t>
    </r>
  </si>
  <si>
    <r>
      <t>Amphicentria</t>
    </r>
    <r>
      <rPr>
        <sz val="10"/>
        <rFont val="Times New Roman"/>
        <family val="1"/>
      </rPr>
      <t xml:space="preserve"> sp. 1 </t>
    </r>
  </si>
  <si>
    <r>
      <t xml:space="preserve">Amphicentria </t>
    </r>
    <r>
      <rPr>
        <sz val="10"/>
        <color indexed="8"/>
        <rFont val="Times New Roman"/>
        <family val="1"/>
      </rPr>
      <t xml:space="preserve">sp. B </t>
    </r>
  </si>
  <si>
    <r>
      <t>Arachnocalpis</t>
    </r>
    <r>
      <rPr>
        <sz val="10"/>
        <rFont val="Times New Roman"/>
        <family val="1"/>
      </rPr>
      <t xml:space="preserve"> (?) sp. 1 </t>
    </r>
  </si>
  <si>
    <t xml:space="preserve">Archiperidium sphaerum </t>
    <phoneticPr fontId="2"/>
  </si>
  <si>
    <t xml:space="preserve">Ceratocyrtis rhabdophora </t>
    <phoneticPr fontId="2"/>
  </si>
  <si>
    <r>
      <t xml:space="preserve">Ceratocyrtis </t>
    </r>
    <r>
      <rPr>
        <sz val="10"/>
        <color indexed="8"/>
        <rFont val="Times New Roman"/>
        <family val="1"/>
      </rPr>
      <t>sp. B</t>
    </r>
  </si>
  <si>
    <r>
      <t>Lithomelissa</t>
    </r>
    <r>
      <rPr>
        <sz val="10"/>
        <rFont val="Times New Roman"/>
        <family val="1"/>
      </rPr>
      <t xml:space="preserve"> aff. </t>
    </r>
    <r>
      <rPr>
        <i/>
        <sz val="10"/>
        <rFont val="Times New Roman"/>
        <family val="1"/>
      </rPr>
      <t>mitra</t>
    </r>
    <r>
      <rPr>
        <sz val="10"/>
        <rFont val="Times New Roman"/>
        <family val="1"/>
      </rPr>
      <t xml:space="preserve"> </t>
    </r>
  </si>
  <si>
    <r>
      <t>Lithomelissa ehrenbergi</t>
    </r>
    <r>
      <rPr>
        <sz val="10"/>
        <rFont val="Times New Roman"/>
        <family val="1"/>
      </rPr>
      <t xml:space="preserve"> </t>
    </r>
  </si>
  <si>
    <r>
      <t>Lithomelissa haeckeli</t>
    </r>
    <r>
      <rPr>
        <sz val="10"/>
        <rFont val="Times New Roman"/>
        <family val="1"/>
      </rPr>
      <t xml:space="preserve"> </t>
    </r>
  </si>
  <si>
    <r>
      <t>Lithomelissa</t>
    </r>
    <r>
      <rPr>
        <sz val="10"/>
        <rFont val="Times New Roman"/>
        <family val="1"/>
      </rPr>
      <t xml:space="preserve"> sp. 4 </t>
    </r>
  </si>
  <si>
    <r>
      <t>Lithomelissa</t>
    </r>
    <r>
      <rPr>
        <sz val="10"/>
        <rFont val="Times New Roman"/>
        <family val="1"/>
      </rPr>
      <t xml:space="preserve"> sp. 5 </t>
    </r>
  </si>
  <si>
    <r>
      <t xml:space="preserve">Lithomelissa </t>
    </r>
    <r>
      <rPr>
        <sz val="10"/>
        <color indexed="8"/>
        <rFont val="Times New Roman"/>
        <family val="1"/>
      </rPr>
      <t xml:space="preserve">sp. F </t>
    </r>
  </si>
  <si>
    <r>
      <t>Lithomelissa</t>
    </r>
    <r>
      <rPr>
        <sz val="10"/>
        <color indexed="8"/>
        <rFont val="Times New Roman"/>
        <family val="1"/>
      </rPr>
      <t xml:space="preserve"> sp. G </t>
    </r>
  </si>
  <si>
    <r>
      <t xml:space="preserve">Lithomelissa </t>
    </r>
    <r>
      <rPr>
        <sz val="10"/>
        <color indexed="8"/>
        <rFont val="Times New Roman"/>
        <family val="1"/>
      </rPr>
      <t xml:space="preserve">sp. H </t>
    </r>
  </si>
  <si>
    <r>
      <t>Lithomelissa</t>
    </r>
    <r>
      <rPr>
        <sz val="10"/>
        <color indexed="8"/>
        <rFont val="Times New Roman"/>
        <family val="1"/>
      </rPr>
      <t xml:space="preserve"> sp. I </t>
    </r>
  </si>
  <si>
    <r>
      <t>Lophophaena tekopua</t>
    </r>
    <r>
      <rPr>
        <sz val="10"/>
        <color indexed="8"/>
        <rFont val="Times New Roman"/>
        <family val="1"/>
      </rPr>
      <t xml:space="preserve"> </t>
    </r>
  </si>
  <si>
    <r>
      <t>Spongomelissa spongiosa</t>
    </r>
    <r>
      <rPr>
        <sz val="10"/>
        <rFont val="Times New Roman"/>
        <family val="1"/>
      </rPr>
      <t xml:space="preserve"> </t>
    </r>
  </si>
  <si>
    <r>
      <t xml:space="preserve">Spongomelissa </t>
    </r>
    <r>
      <rPr>
        <sz val="10"/>
        <color indexed="8"/>
        <rFont val="Times New Roman"/>
        <family val="1"/>
      </rPr>
      <t xml:space="preserve">sp. B </t>
    </r>
  </si>
  <si>
    <r>
      <t>Tripocyrtis</t>
    </r>
    <r>
      <rPr>
        <sz val="10"/>
        <rFont val="Times New Roman"/>
        <family val="1"/>
      </rPr>
      <t xml:space="preserve"> aff. </t>
    </r>
    <r>
      <rPr>
        <i/>
        <sz val="10"/>
        <rFont val="Times New Roman"/>
        <family val="1"/>
      </rPr>
      <t>plectaniscus</t>
    </r>
    <r>
      <rPr>
        <sz val="10"/>
        <rFont val="Times New Roman"/>
        <family val="1"/>
      </rPr>
      <t xml:space="preserve"> </t>
    </r>
  </si>
  <si>
    <t xml:space="preserve">Artobotrys auriculaleporis </t>
    <phoneticPr fontId="2"/>
  </si>
  <si>
    <r>
      <t>Artobotrys biauritus</t>
    </r>
    <r>
      <rPr>
        <sz val="10"/>
        <rFont val="Times New Roman"/>
        <family val="1"/>
      </rPr>
      <t xml:space="preserve"> </t>
    </r>
  </si>
  <si>
    <r>
      <t>Artobotrys kryschotofovichi</t>
    </r>
    <r>
      <rPr>
        <sz val="10"/>
        <rFont val="Times New Roman"/>
        <family val="1"/>
      </rPr>
      <t xml:space="preserve"> </t>
    </r>
  </si>
  <si>
    <r>
      <t>Artobotrys norvegiensis</t>
    </r>
    <r>
      <rPr>
        <sz val="10"/>
        <rFont val="Times New Roman"/>
        <family val="1"/>
      </rPr>
      <t xml:space="preserve"> </t>
    </r>
  </si>
  <si>
    <r>
      <t>Artobotrys titanothericeraos</t>
    </r>
    <r>
      <rPr>
        <sz val="10"/>
        <rFont val="Times New Roman"/>
        <family val="1"/>
      </rPr>
      <t xml:space="preserve"> </t>
    </r>
  </si>
  <si>
    <r>
      <t>Glycobotrys geminata</t>
    </r>
    <r>
      <rPr>
        <sz val="10"/>
        <rFont val="Times New Roman"/>
        <family val="1"/>
      </rPr>
      <t xml:space="preserve"> </t>
    </r>
  </si>
  <si>
    <t>Glycobotrys nasuta gr.</t>
  </si>
  <si>
    <r>
      <t>Dictyoprora</t>
    </r>
    <r>
      <rPr>
        <sz val="10"/>
        <rFont val="Times New Roman"/>
        <family val="1"/>
      </rPr>
      <t xml:space="preserve">sp. A </t>
    </r>
  </si>
  <si>
    <r>
      <t>Dictyoprora mongolfieri</t>
    </r>
    <r>
      <rPr>
        <sz val="10"/>
        <rFont val="Times New Roman"/>
        <family val="1"/>
      </rPr>
      <t xml:space="preserve"> </t>
    </r>
  </si>
  <si>
    <r>
      <t>Lithostrobus</t>
    </r>
    <r>
      <rPr>
        <sz val="10"/>
        <color indexed="8"/>
        <rFont val="Times New Roman"/>
        <family val="1"/>
      </rPr>
      <t xml:space="preserve"> sp. A </t>
    </r>
  </si>
  <si>
    <r>
      <t>Siphocampe elegans</t>
    </r>
    <r>
      <rPr>
        <sz val="10"/>
        <rFont val="Times New Roman"/>
        <family val="1"/>
      </rPr>
      <t xml:space="preserve"> </t>
    </r>
  </si>
  <si>
    <r>
      <t>Siphocampe minuta</t>
    </r>
    <r>
      <rPr>
        <sz val="10"/>
        <rFont val="Times New Roman"/>
        <family val="1"/>
      </rPr>
      <t xml:space="preserve"> </t>
    </r>
  </si>
  <si>
    <t>Siphocampe acephala gr.</t>
  </si>
  <si>
    <r>
      <t>Siphocampe quadrata</t>
    </r>
    <r>
      <rPr>
        <sz val="10"/>
        <rFont val="Times New Roman"/>
        <family val="1"/>
      </rPr>
      <t xml:space="preserve"> </t>
    </r>
  </si>
  <si>
    <r>
      <t>Cinclopyramis quadrata</t>
    </r>
    <r>
      <rPr>
        <sz val="10"/>
        <rFont val="Times New Roman"/>
        <family val="1"/>
      </rPr>
      <t xml:space="preserve"> </t>
    </r>
  </si>
  <si>
    <r>
      <t>Cornutella profunda</t>
    </r>
    <r>
      <rPr>
        <sz val="10"/>
        <rFont val="Times New Roman"/>
        <family val="1"/>
      </rPr>
      <t xml:space="preserve"> </t>
    </r>
  </si>
  <si>
    <r>
      <t>Polypleuris fenestrata</t>
    </r>
    <r>
      <rPr>
        <sz val="10"/>
        <rFont val="Times New Roman"/>
        <family val="1"/>
      </rPr>
      <t xml:space="preserve"> </t>
    </r>
  </si>
  <si>
    <r>
      <t>Calocyclas</t>
    </r>
    <r>
      <rPr>
        <sz val="10"/>
        <rFont val="Times New Roman"/>
        <family val="1"/>
      </rPr>
      <t xml:space="preserve"> (?) </t>
    </r>
    <r>
      <rPr>
        <i/>
        <sz val="10"/>
        <rFont val="Times New Roman"/>
        <family val="1"/>
      </rPr>
      <t>multiplicatus</t>
    </r>
    <r>
      <rPr>
        <sz val="10"/>
        <rFont val="Times New Roman"/>
        <family val="1"/>
      </rPr>
      <t xml:space="preserve"> </t>
    </r>
  </si>
  <si>
    <r>
      <t>Clathrocyclas</t>
    </r>
    <r>
      <rPr>
        <sz val="10"/>
        <rFont val="Times New Roman"/>
        <family val="1"/>
      </rPr>
      <t xml:space="preserve"> ex. gr. </t>
    </r>
    <r>
      <rPr>
        <i/>
        <sz val="10"/>
        <rFont val="Times New Roman"/>
        <family val="1"/>
      </rPr>
      <t>extensa</t>
    </r>
    <r>
      <rPr>
        <sz val="10"/>
        <rFont val="Times New Roman"/>
        <family val="1"/>
      </rPr>
      <t xml:space="preserve"> </t>
    </r>
  </si>
  <si>
    <r>
      <t>Clathrocyclas</t>
    </r>
    <r>
      <rPr>
        <sz val="10"/>
        <rFont val="Times New Roman"/>
        <family val="1"/>
      </rPr>
      <t xml:space="preserve"> aff. </t>
    </r>
    <r>
      <rPr>
        <i/>
        <sz val="10"/>
        <rFont val="Times New Roman"/>
        <family val="1"/>
      </rPr>
      <t>extensa</t>
    </r>
  </si>
  <si>
    <r>
      <t>Cymaetron</t>
    </r>
    <r>
      <rPr>
        <sz val="10"/>
        <rFont val="Times New Roman"/>
        <family val="1"/>
      </rPr>
      <t xml:space="preserve"> aff. </t>
    </r>
    <r>
      <rPr>
        <i/>
        <sz val="10"/>
        <rFont val="Times New Roman"/>
        <family val="1"/>
      </rPr>
      <t>sinolampas</t>
    </r>
  </si>
  <si>
    <r>
      <t>Cymaetron</t>
    </r>
    <r>
      <rPr>
        <sz val="10"/>
        <rFont val="Times New Roman"/>
        <family val="1"/>
      </rPr>
      <t xml:space="preserve"> sp. 1 </t>
    </r>
  </si>
  <si>
    <r>
      <t>Eucyrtidium</t>
    </r>
    <r>
      <rPr>
        <sz val="10"/>
        <color indexed="8"/>
        <rFont val="Times New Roman"/>
        <family val="1"/>
      </rPr>
      <t xml:space="preserve"> (?) </t>
    </r>
    <r>
      <rPr>
        <i/>
        <sz val="10"/>
        <color indexed="8"/>
        <rFont val="Times New Roman"/>
        <family val="1"/>
      </rPr>
      <t>eruca</t>
    </r>
    <r>
      <rPr>
        <sz val="10"/>
        <color indexed="8"/>
        <rFont val="Times New Roman"/>
        <family val="1"/>
      </rPr>
      <t xml:space="preserve"> </t>
    </r>
  </si>
  <si>
    <t xml:space="preserve">Eucyrtidium antiquum </t>
    <phoneticPr fontId="2"/>
  </si>
  <si>
    <r>
      <t>Eucyrtidium nishimurae</t>
    </r>
    <r>
      <rPr>
        <sz val="10"/>
        <rFont val="Times New Roman"/>
        <family val="1"/>
      </rPr>
      <t xml:space="preserve"> </t>
    </r>
  </si>
  <si>
    <t>Eucyrtidium spinosum</t>
    <phoneticPr fontId="2"/>
  </si>
  <si>
    <r>
      <t xml:space="preserve">Eucyrtidium </t>
    </r>
    <r>
      <rPr>
        <sz val="10"/>
        <color indexed="8"/>
        <rFont val="Times New Roman"/>
        <family val="1"/>
      </rPr>
      <t xml:space="preserve">sp. A </t>
    </r>
  </si>
  <si>
    <r>
      <t>Eurystomoskevos petrushevskaae</t>
    </r>
    <r>
      <rPr>
        <sz val="10"/>
        <rFont val="Times New Roman"/>
        <family val="1"/>
      </rPr>
      <t xml:space="preserve"> </t>
    </r>
  </si>
  <si>
    <r>
      <t>Eurystomoskevos</t>
    </r>
    <r>
      <rPr>
        <sz val="10"/>
        <rFont val="Times New Roman"/>
        <family val="1"/>
      </rPr>
      <t xml:space="preserve"> sp. 1 </t>
    </r>
  </si>
  <si>
    <r>
      <t>Eusyringium fistuligerum</t>
    </r>
    <r>
      <rPr>
        <sz val="10"/>
        <rFont val="Times New Roman"/>
        <family val="1"/>
      </rPr>
      <t xml:space="preserve"> </t>
    </r>
  </si>
  <si>
    <r>
      <t>Phormocyrtis proxima</t>
    </r>
    <r>
      <rPr>
        <sz val="10"/>
        <rFont val="Times New Roman"/>
        <family val="1"/>
      </rPr>
      <t xml:space="preserve"> </t>
    </r>
  </si>
  <si>
    <r>
      <t>Sethocyrtis</t>
    </r>
    <r>
      <rPr>
        <sz val="10"/>
        <rFont val="Times New Roman"/>
        <family val="1"/>
      </rPr>
      <t xml:space="preserve"> (?) </t>
    </r>
    <r>
      <rPr>
        <i/>
        <sz val="10"/>
        <rFont val="Times New Roman"/>
        <family val="1"/>
      </rPr>
      <t>bicamerata</t>
    </r>
    <r>
      <rPr>
        <sz val="10"/>
        <rFont val="Times New Roman"/>
        <family val="1"/>
      </rPr>
      <t xml:space="preserve"> </t>
    </r>
  </si>
  <si>
    <t>Lophocyrtiidae</t>
  </si>
  <si>
    <r>
      <t>Aphetocyrtis bianulus</t>
    </r>
    <r>
      <rPr>
        <sz val="10"/>
        <rFont val="Times New Roman"/>
        <family val="1"/>
      </rPr>
      <t xml:space="preserve"> </t>
    </r>
  </si>
  <si>
    <r>
      <t>Aphetocyrtis</t>
    </r>
    <r>
      <rPr>
        <sz val="10"/>
        <rFont val="Times New Roman"/>
        <family val="1"/>
      </rPr>
      <t xml:space="preserve"> cf. </t>
    </r>
    <r>
      <rPr>
        <i/>
        <sz val="10"/>
        <rFont val="Times New Roman"/>
        <family val="1"/>
      </rPr>
      <t xml:space="preserve">rossi </t>
    </r>
  </si>
  <si>
    <r>
      <t>Clinorhabdus ocymora</t>
    </r>
    <r>
      <rPr>
        <sz val="10"/>
        <rFont val="Times New Roman"/>
        <family val="1"/>
      </rPr>
      <t xml:space="preserve"> </t>
    </r>
  </si>
  <si>
    <r>
      <t>Clinorhabdus robusta</t>
    </r>
    <r>
      <rPr>
        <sz val="10"/>
        <color indexed="8"/>
        <rFont val="Times New Roman"/>
        <family val="1"/>
      </rPr>
      <t xml:space="preserve"> </t>
    </r>
  </si>
  <si>
    <r>
      <t>Lophocyrtis</t>
    </r>
    <r>
      <rPr>
        <sz val="10"/>
        <rFont val="Times New Roman"/>
        <family val="1"/>
      </rPr>
      <t xml:space="preserve"> (</t>
    </r>
    <r>
      <rPr>
        <i/>
        <sz val="10"/>
        <rFont val="Times New Roman"/>
        <family val="1"/>
      </rPr>
      <t>Apoplanius</t>
    </r>
    <r>
      <rPr>
        <sz val="10"/>
        <rFont val="Times New Roman"/>
        <family val="1"/>
      </rPr>
      <t xml:space="preserve">) </t>
    </r>
    <r>
      <rPr>
        <i/>
        <sz val="10"/>
        <rFont val="Times New Roman"/>
        <family val="1"/>
      </rPr>
      <t>keraspera</t>
    </r>
  </si>
  <si>
    <r>
      <t>Lophocyrtis</t>
    </r>
    <r>
      <rPr>
        <sz val="10"/>
        <rFont val="Times New Roman"/>
        <family val="1"/>
      </rPr>
      <t xml:space="preserve"> (</t>
    </r>
    <r>
      <rPr>
        <i/>
        <sz val="10"/>
        <rFont val="Times New Roman"/>
        <family val="1"/>
      </rPr>
      <t>Apoplanius</t>
    </r>
    <r>
      <rPr>
        <sz val="10"/>
        <rFont val="Times New Roman"/>
        <family val="1"/>
      </rPr>
      <t xml:space="preserve">) sp. A </t>
    </r>
  </si>
  <si>
    <r>
      <t>Lophocyrtis</t>
    </r>
    <r>
      <rPr>
        <sz val="10"/>
        <rFont val="Times New Roman"/>
        <family val="1"/>
      </rPr>
      <t xml:space="preserve"> (</t>
    </r>
    <r>
      <rPr>
        <i/>
        <sz val="10"/>
        <rFont val="Times New Roman"/>
        <family val="1"/>
      </rPr>
      <t>Paralampterium</t>
    </r>
    <r>
      <rPr>
        <sz val="10"/>
        <rFont val="Times New Roman"/>
        <family val="1"/>
      </rPr>
      <t xml:space="preserve">) (?) </t>
    </r>
    <r>
      <rPr>
        <i/>
        <sz val="10"/>
        <rFont val="Times New Roman"/>
        <family val="1"/>
      </rPr>
      <t>longiventer</t>
    </r>
  </si>
  <si>
    <r>
      <t>Lophocyrtis</t>
    </r>
    <r>
      <rPr>
        <sz val="10"/>
        <rFont val="Times New Roman"/>
        <family val="1"/>
      </rPr>
      <t xml:space="preserve"> (</t>
    </r>
    <r>
      <rPr>
        <i/>
        <sz val="10"/>
        <rFont val="Times New Roman"/>
        <family val="1"/>
      </rPr>
      <t>Paralampterium</t>
    </r>
    <r>
      <rPr>
        <sz val="10"/>
        <rFont val="Times New Roman"/>
        <family val="1"/>
      </rPr>
      <t xml:space="preserve">) </t>
    </r>
    <r>
      <rPr>
        <i/>
        <sz val="10"/>
        <rFont val="Times New Roman"/>
        <family val="1"/>
      </rPr>
      <t>dumitricai</t>
    </r>
    <r>
      <rPr>
        <sz val="10"/>
        <rFont val="Times New Roman"/>
        <family val="1"/>
      </rPr>
      <t xml:space="preserve"> </t>
    </r>
  </si>
  <si>
    <r>
      <t>Pterocyrtidium barbadense</t>
    </r>
    <r>
      <rPr>
        <sz val="10"/>
        <rFont val="Times New Roman"/>
        <family val="1"/>
      </rPr>
      <t xml:space="preserve"> </t>
    </r>
  </si>
  <si>
    <r>
      <t>Archipilium</t>
    </r>
    <r>
      <rPr>
        <sz val="10"/>
        <rFont val="Times New Roman"/>
        <family val="1"/>
      </rPr>
      <t xml:space="preserve"> aff. </t>
    </r>
    <r>
      <rPr>
        <i/>
        <sz val="10"/>
        <rFont val="Times New Roman"/>
        <family val="1"/>
      </rPr>
      <t>johannismonicae</t>
    </r>
    <r>
      <rPr>
        <sz val="10"/>
        <rFont val="Times New Roman"/>
        <family val="1"/>
      </rPr>
      <t xml:space="preserve"> </t>
    </r>
  </si>
  <si>
    <t xml:space="preserve">Lychnocanoma amphitrite </t>
    <phoneticPr fontId="2"/>
  </si>
  <si>
    <t>Lychnocanoma bellum</t>
    <phoneticPr fontId="2"/>
  </si>
  <si>
    <r>
      <t>Lychnocanoma</t>
    </r>
    <r>
      <rPr>
        <sz val="10"/>
        <rFont val="Times New Roman"/>
        <family val="1"/>
      </rPr>
      <t xml:space="preserve"> (?) </t>
    </r>
    <r>
      <rPr>
        <i/>
        <sz val="10"/>
        <rFont val="Times New Roman"/>
        <family val="1"/>
      </rPr>
      <t>conica</t>
    </r>
    <r>
      <rPr>
        <sz val="10"/>
        <rFont val="Times New Roman"/>
        <family val="1"/>
      </rPr>
      <t xml:space="preserve"> </t>
    </r>
  </si>
  <si>
    <r>
      <t>Lychnocanoma</t>
    </r>
    <r>
      <rPr>
        <sz val="10"/>
        <rFont val="Times New Roman"/>
        <family val="1"/>
      </rPr>
      <t xml:space="preserve"> (?) </t>
    </r>
    <r>
      <rPr>
        <i/>
        <sz val="10"/>
        <rFont val="Times New Roman"/>
        <family val="1"/>
      </rPr>
      <t>ventricosa</t>
    </r>
    <r>
      <rPr>
        <sz val="10"/>
        <rFont val="Times New Roman"/>
        <family val="1"/>
      </rPr>
      <t xml:space="preserve"> </t>
    </r>
  </si>
  <si>
    <r>
      <t>Lychnocanoma</t>
    </r>
    <r>
      <rPr>
        <sz val="10"/>
        <color indexed="8"/>
        <rFont val="Times New Roman"/>
        <family val="1"/>
      </rPr>
      <t xml:space="preserve"> sp. B </t>
    </r>
  </si>
  <si>
    <r>
      <t xml:space="preserve">Lychnocanoma </t>
    </r>
    <r>
      <rPr>
        <sz val="10"/>
        <color indexed="8"/>
        <rFont val="Times New Roman"/>
        <family val="1"/>
      </rPr>
      <t xml:space="preserve">sp. C </t>
    </r>
  </si>
  <si>
    <r>
      <t>Lamprocyclas matakohe</t>
    </r>
    <r>
      <rPr>
        <sz val="10"/>
        <color indexed="8"/>
        <rFont val="Times New Roman"/>
        <family val="1"/>
      </rPr>
      <t xml:space="preserve"> </t>
    </r>
  </si>
  <si>
    <r>
      <t>Lipmanella neptunei</t>
    </r>
    <r>
      <rPr>
        <sz val="10"/>
        <color indexed="8"/>
        <rFont val="Times New Roman"/>
        <family val="1"/>
      </rPr>
      <t xml:space="preserve"> </t>
    </r>
  </si>
  <si>
    <r>
      <t>Lipmanella</t>
    </r>
    <r>
      <rPr>
        <sz val="10"/>
        <color indexed="8"/>
        <rFont val="Times New Roman"/>
        <family val="1"/>
      </rPr>
      <t xml:space="preserve"> (?) sp. A </t>
    </r>
  </si>
  <si>
    <r>
      <t>Cryptocarpium bussonii</t>
    </r>
    <r>
      <rPr>
        <sz val="10"/>
        <color indexed="8"/>
        <rFont val="Times New Roman"/>
        <family val="1"/>
      </rPr>
      <t xml:space="preserve"> </t>
    </r>
  </si>
  <si>
    <t>Original count</t>
  </si>
  <si>
    <t>l Eoc</t>
  </si>
  <si>
    <t>% Spumellaria undet</t>
  </si>
  <si>
    <t>% Sponguridae</t>
  </si>
  <si>
    <t>% Litheliidae</t>
  </si>
  <si>
    <t>% Nassellaria undet</t>
  </si>
  <si>
    <t>% Trissocyclidae</t>
  </si>
  <si>
    <t>% Plagiacanthidae</t>
  </si>
  <si>
    <t>% Cannobotridae</t>
  </si>
  <si>
    <t>% Artostrobiidae</t>
  </si>
  <si>
    <t>% Acropyramididae</t>
  </si>
  <si>
    <t>% Lophocyrtiidae</t>
  </si>
  <si>
    <t>% Lychnocaniidae</t>
  </si>
  <si>
    <t>% Pterocorythidae</t>
  </si>
  <si>
    <t>Control%</t>
  </si>
  <si>
    <t>SPUM</t>
  </si>
  <si>
    <t>NASS</t>
  </si>
  <si>
    <t>Age</t>
  </si>
  <si>
    <t>RADIOLARIAN ZONE (SH)</t>
  </si>
  <si>
    <t>RADIOLARIAN ZONE  (SH)</t>
  </si>
  <si>
    <t>FORAMINIFERA ZONE</t>
  </si>
  <si>
    <t>39X</t>
  </si>
  <si>
    <t>1W</t>
  </si>
  <si>
    <t>RP ZONE (SH)</t>
  </si>
  <si>
    <t>0-5</t>
  </si>
  <si>
    <t>60-65</t>
  </si>
  <si>
    <t>2R</t>
  </si>
  <si>
    <t>2W</t>
  </si>
  <si>
    <t>90-95</t>
  </si>
  <si>
    <t>3W</t>
  </si>
  <si>
    <t>30-35</t>
  </si>
  <si>
    <t>7W</t>
  </si>
  <si>
    <t>CC</t>
  </si>
  <si>
    <t>40X</t>
  </si>
  <si>
    <t>100-102</t>
  </si>
  <si>
    <t>4W</t>
  </si>
  <si>
    <t>5W</t>
  </si>
  <si>
    <t>41X</t>
  </si>
  <si>
    <t>42X</t>
  </si>
  <si>
    <t>43X</t>
  </si>
  <si>
    <t>44X</t>
  </si>
  <si>
    <t>6W</t>
  </si>
  <si>
    <t>45X</t>
  </si>
  <si>
    <t>46X</t>
  </si>
  <si>
    <t>47X</t>
  </si>
  <si>
    <t>48X</t>
  </si>
  <si>
    <t>MIDDLE EOCENE</t>
  </si>
  <si>
    <t>SAMPLE Top (mbsf)</t>
  </si>
  <si>
    <t>SAMPLE Bottom (mbsf)</t>
  </si>
  <si>
    <t>SAMPE, interval (cm)</t>
  </si>
  <si>
    <t>RP10-13</t>
  </si>
  <si>
    <t>Taxa names applied in this study</t>
  </si>
  <si>
    <t>50 counts</t>
  </si>
  <si>
    <t>100 counts</t>
  </si>
  <si>
    <t>200 counts</t>
  </si>
  <si>
    <t>300 counts</t>
  </si>
  <si>
    <t>400 counts</t>
  </si>
  <si>
    <t>500 counts</t>
  </si>
  <si>
    <t>quota=300</t>
  </si>
  <si>
    <t>quota=100</t>
  </si>
  <si>
    <t>trials=1000</t>
  </si>
  <si>
    <t>Standard error 1 sigma</t>
  </si>
  <si>
    <t>Taxic richness</t>
  </si>
  <si>
    <t>sample size</t>
  </si>
  <si>
    <t>original count</t>
  </si>
  <si>
    <t>Range-Through taxic richness</t>
  </si>
  <si>
    <t>Other spumellarians</t>
  </si>
  <si>
    <t>m Eocene</t>
  </si>
  <si>
    <t>l Eoc warming</t>
  </si>
  <si>
    <t>Biogeographic affinity: H=high-latitude, C=cosmopolitan, L=low-latitude</t>
  </si>
  <si>
    <t>HIGH-LATITUDE</t>
  </si>
  <si>
    <t>COSMOPOLITAN</t>
  </si>
  <si>
    <t>LOW-LATITUDE</t>
  </si>
  <si>
    <t>%HIGH-LATITUDE</t>
  </si>
  <si>
    <t>%COSMOPOLITAN</t>
  </si>
  <si>
    <t>%LOW-LATITUDE</t>
  </si>
  <si>
    <t>Oligocene species only, please refer to N. Suzuki and K. Chiba for details</t>
  </si>
  <si>
    <t>% Ax. Irregularis</t>
  </si>
  <si>
    <t>% L. jacchia hapsis</t>
  </si>
  <si>
    <r>
      <rPr>
        <b/>
        <sz val="10"/>
        <color theme="1"/>
        <rFont val="Times New Roman"/>
        <family val="1"/>
      </rPr>
      <t>REMARKS</t>
    </r>
    <r>
      <rPr>
        <sz val="10"/>
        <color theme="1"/>
        <rFont val="Times New Roman"/>
        <family val="1"/>
      </rPr>
      <t xml:space="preserve">: All paleolatitudes were calculated using www.paleolatitude.org (Van Hindsbergen et al. 2015), red fields indicate that site location sits on an 'unconstraint plate'. </t>
    </r>
  </si>
  <si>
    <t>Yellow fields fall outside the mid-latitude range.</t>
  </si>
  <si>
    <t>The mean of the paleolatitude is given for an age-range.</t>
  </si>
  <si>
    <t>Present latitude of studied sites was estimated when not available from reference. All latitudes are given in degrees decimals.</t>
  </si>
  <si>
    <t>High-latitude sites, paleolatitude &gt;45°N/S</t>
  </si>
  <si>
    <t>Approx. present lat. of studied sites</t>
  </si>
  <si>
    <t>Age-range of paleolatitude</t>
  </si>
  <si>
    <t xml:space="preserve">Mean Paleolatitude </t>
  </si>
  <si>
    <t>Mid-latitude sites, paleolatitude 25-45°N/S</t>
  </si>
  <si>
    <t>Mean Paleolatitude</t>
  </si>
  <si>
    <t>Low-latitude sites, paleolatitude 25°N-25°S</t>
  </si>
  <si>
    <t>Great Australian Bight, ODP182, Site 1128</t>
  </si>
  <si>
    <t>34.4°S</t>
  </si>
  <si>
    <t>30Ma</t>
  </si>
  <si>
    <t>47°S</t>
  </si>
  <si>
    <t>Gulf of California</t>
  </si>
  <si>
    <t>22-32°N</t>
  </si>
  <si>
    <t>recent</t>
  </si>
  <si>
    <t>Barbados, Caribbean</t>
  </si>
  <si>
    <t>estim. 13.3°N</t>
  </si>
  <si>
    <t>40-30Ma</t>
  </si>
  <si>
    <t>6.5°N</t>
  </si>
  <si>
    <t>Kerguelen Plateau, ODP119, Site 737</t>
  </si>
  <si>
    <t>50.2°S</t>
  </si>
  <si>
    <t>48°S</t>
  </si>
  <si>
    <t>California, Mt. Diablo</t>
  </si>
  <si>
    <t>estim. 37°N</t>
  </si>
  <si>
    <t>35°N</t>
  </si>
  <si>
    <t>Atlantic Ocean, Brazil Basin, DSDP39, Site 355</t>
  </si>
  <si>
    <t>15.7°S</t>
  </si>
  <si>
    <t>50Ma</t>
  </si>
  <si>
    <t>25°S</t>
  </si>
  <si>
    <t>Kerguelen Plateau, ODP119, Site 738</t>
  </si>
  <si>
    <t>62.7°S</t>
  </si>
  <si>
    <t>59°S</t>
  </si>
  <si>
    <t>Central California</t>
  </si>
  <si>
    <t>Caribbean, DSDP15, Site 146</t>
  </si>
  <si>
    <t>15.1°N</t>
  </si>
  <si>
    <t>60Ma</t>
  </si>
  <si>
    <t>10°N</t>
  </si>
  <si>
    <t>Kerguelen Plateau, ODP119, Site 744</t>
  </si>
  <si>
    <t>61.6°S</t>
  </si>
  <si>
    <t>30-20 Ma</t>
  </si>
  <si>
    <t>n.a.</t>
  </si>
  <si>
    <t>Eastern Indian Ocean, DSDP22, Site 212</t>
  </si>
  <si>
    <t>19.2°S</t>
  </si>
  <si>
    <t>40Ma</t>
  </si>
  <si>
    <t>35°S</t>
  </si>
  <si>
    <t>Caribbean, DSDP15, Site 152</t>
  </si>
  <si>
    <t>15.9°N</t>
  </si>
  <si>
    <t>12°N</t>
  </si>
  <si>
    <t>Kerguelen Plateau, ODP119, Site 745</t>
  </si>
  <si>
    <t>59.6°S</t>
  </si>
  <si>
    <t>56°S</t>
  </si>
  <si>
    <t>Eastern North Pacific, DSDP18, Site 173</t>
  </si>
  <si>
    <t>40.3°N</t>
  </si>
  <si>
    <t>20Ma-recent</t>
  </si>
  <si>
    <t>37.5°N</t>
  </si>
  <si>
    <t>Caribbean, ODP165, Site 1001</t>
  </si>
  <si>
    <t>15.8°N</t>
  </si>
  <si>
    <t>60-50Ma</t>
  </si>
  <si>
    <t>11°N</t>
  </si>
  <si>
    <t>Kerguelen Plateau, ODP120, Site 747</t>
  </si>
  <si>
    <t>54.8°S</t>
  </si>
  <si>
    <t>54°S</t>
  </si>
  <si>
    <t>North Atlantic, Blake Nose, ODP171B, Site 1051</t>
  </si>
  <si>
    <t>30.1°N</t>
  </si>
  <si>
    <t>60-30Ma</t>
  </si>
  <si>
    <t>26°N</t>
  </si>
  <si>
    <t>Central Indian Ocean, DSDP24, Site 237</t>
  </si>
  <si>
    <t>7.1°S</t>
  </si>
  <si>
    <t>23°S</t>
  </si>
  <si>
    <t>Kerguelen Plateau, ODP120, Site 748</t>
  </si>
  <si>
    <t>58.4°S</t>
  </si>
  <si>
    <t>40-recent</t>
  </si>
  <si>
    <t>56.5°S</t>
  </si>
  <si>
    <t>North Atlantic, Blake Nose, ODP171B, Site 1052</t>
  </si>
  <si>
    <t>29.9°N</t>
  </si>
  <si>
    <t>Central Indian Ocean, ODP115, Site 709</t>
  </si>
  <si>
    <t>3.9°S</t>
  </si>
  <si>
    <t>8.5°S</t>
  </si>
  <si>
    <t>Kerguelen Plateau,  ODP120, Site 749</t>
  </si>
  <si>
    <t>58.8°S</t>
  </si>
  <si>
    <t>40-20 Ma</t>
  </si>
  <si>
    <t>North Atlantic, DSDP43, Site 384</t>
  </si>
  <si>
    <t>40.4°N</t>
  </si>
  <si>
    <t>31°N</t>
  </si>
  <si>
    <t>Eastern Atlantic, DSDP41, Site 366</t>
  </si>
  <si>
    <t>5.7°N</t>
  </si>
  <si>
    <t>50-30Ma</t>
  </si>
  <si>
    <t>3°S-7°N</t>
  </si>
  <si>
    <t>Kerguelen Plateau, ODP120, Site 751A</t>
  </si>
  <si>
    <t>57.7°S</t>
  </si>
  <si>
    <t>30-recent</t>
  </si>
  <si>
    <t>North Atlantic, DSDP93, Site 603</t>
  </si>
  <si>
    <t>35.5°N</t>
  </si>
  <si>
    <t>30.5°N</t>
  </si>
  <si>
    <t>Eastern Atlantic, DSDP41, Site 369</t>
  </si>
  <si>
    <t>26.6°N</t>
  </si>
  <si>
    <t>19°N</t>
  </si>
  <si>
    <t>Kerguelen Plateau, ODP182, Site 1138</t>
  </si>
  <si>
    <t>53.6°S</t>
  </si>
  <si>
    <t>51°S</t>
  </si>
  <si>
    <t>North Atlantic, DSDP94, Site 607</t>
  </si>
  <si>
    <t>41°N</t>
  </si>
  <si>
    <t>38°N</t>
  </si>
  <si>
    <t>Eastern Indian Ocean, DSDP22, Site 216</t>
  </si>
  <si>
    <t>1.5°N</t>
  </si>
  <si>
    <t>10°S</t>
  </si>
  <si>
    <t>Labrador Sea, ODP105, Site 647</t>
  </si>
  <si>
    <t>53.3°N</t>
  </si>
  <si>
    <t>30-20Ma</t>
  </si>
  <si>
    <t>47°N</t>
  </si>
  <si>
    <t>North Atlantic, DSDP94, Site 609</t>
  </si>
  <si>
    <t>49.8°N</t>
  </si>
  <si>
    <t>47.5°N</t>
  </si>
  <si>
    <t>Equatorial Pacific, DSDP85, Site 573</t>
  </si>
  <si>
    <t>0.5°N</t>
  </si>
  <si>
    <t>7°S</t>
  </si>
  <si>
    <t>Maud Rise, ODP114, Site 699</t>
  </si>
  <si>
    <t>51.5°S</t>
  </si>
  <si>
    <t>57°S</t>
  </si>
  <si>
    <t>North Atlantic, DSDP95, Site 612</t>
  </si>
  <si>
    <t>38.8°N</t>
  </si>
  <si>
    <t>33°N</t>
  </si>
  <si>
    <t>Equatorial Pacific, DSDP85, Site 574</t>
  </si>
  <si>
    <t>4.2°N</t>
  </si>
  <si>
    <t>4°S</t>
  </si>
  <si>
    <t>Maud Rise, ODP114, Site 701</t>
  </si>
  <si>
    <t>51.9°S</t>
  </si>
  <si>
    <t>North Atlantic, IODP306, Site U1313</t>
  </si>
  <si>
    <t>Equatorial Pacific, DSDP9, Site 77</t>
  </si>
  <si>
    <t>40Ma-recent</t>
  </si>
  <si>
    <t>6°S</t>
  </si>
  <si>
    <t>Maud Rise, ODP114, Site 702</t>
  </si>
  <si>
    <t>50.9°S</t>
  </si>
  <si>
    <t>Northland, New Zealand</t>
  </si>
  <si>
    <t>estim. 35°S</t>
  </si>
  <si>
    <t>40-20Ma</t>
  </si>
  <si>
    <t>41.5°S</t>
  </si>
  <si>
    <t>Equatorial Pacific, IODP320, Site U1331</t>
  </si>
  <si>
    <t>12.1°N</t>
  </si>
  <si>
    <t>2.5°N</t>
  </si>
  <si>
    <t>Maud Rise, ODP114, Site 703</t>
  </si>
  <si>
    <t>47.1°S</t>
  </si>
  <si>
    <t>55°S</t>
  </si>
  <si>
    <t>SW Pacific, DSDP90, Site 592</t>
  </si>
  <si>
    <t>36.5°S</t>
  </si>
  <si>
    <t>46°S</t>
  </si>
  <si>
    <t>Equatorial Pacific, IODP320, Site U1333</t>
  </si>
  <si>
    <t>10.5°N</t>
  </si>
  <si>
    <t>1°N</t>
  </si>
  <si>
    <t>Maud Rise, ODP113, Site 689</t>
  </si>
  <si>
    <t>64.5°S</t>
  </si>
  <si>
    <t>68°S</t>
  </si>
  <si>
    <t>SW Pacific, DSDP90, Site 594</t>
  </si>
  <si>
    <t>45.5°S</t>
  </si>
  <si>
    <t>20Ma</t>
  </si>
  <si>
    <t>Equatorial Pacific, IODP320, Site U1334</t>
  </si>
  <si>
    <t>8.5°N</t>
  </si>
  <si>
    <t>2°S</t>
  </si>
  <si>
    <t>Maud Rise, ODP113, Site 690</t>
  </si>
  <si>
    <t>65.2°S</t>
  </si>
  <si>
    <t>68.5°S</t>
  </si>
  <si>
    <t>SW Pacific, Lord Howe Rise, DSDP21, Site 207</t>
  </si>
  <si>
    <t>36.9°S</t>
  </si>
  <si>
    <t>Equatorial Pacific, ODP143, Site 869</t>
  </si>
  <si>
    <t>5°N</t>
  </si>
  <si>
    <t>North Pacific, DSDP18, Site 178</t>
  </si>
  <si>
    <t>56.9°N</t>
  </si>
  <si>
    <t>SW Pacific, Lord Howe Rise, DSDP21, Site 208</t>
  </si>
  <si>
    <t>26.1°S</t>
  </si>
  <si>
    <t>42°S</t>
  </si>
  <si>
    <t>Equatorial Pacific, ODP199, Site 1218</t>
  </si>
  <si>
    <t>8.9°N</t>
  </si>
  <si>
    <t>North Pacific, DSDP19, Site 192</t>
  </si>
  <si>
    <t>53°N</t>
  </si>
  <si>
    <t>52.5°N</t>
  </si>
  <si>
    <t>Western North Pacific, DSDP57, Site 440B</t>
  </si>
  <si>
    <t>39.7°N</t>
  </si>
  <si>
    <t>approx. 40°N</t>
  </si>
  <si>
    <t>Equatorial Pacific, ODP199, Site 1219</t>
  </si>
  <si>
    <t>7.8°N</t>
  </si>
  <si>
    <t>North Pacific, ODP145, Site 883</t>
  </si>
  <si>
    <t>51.2°N</t>
  </si>
  <si>
    <t>40-30 Ma</t>
  </si>
  <si>
    <t>Western Pacific, DSDP31, Site 302</t>
  </si>
  <si>
    <t>40°N</t>
  </si>
  <si>
    <t>approx. 43°N</t>
  </si>
  <si>
    <t>Equatorial Pacific, ODP199, Site 1220</t>
  </si>
  <si>
    <t>10.2°N</t>
  </si>
  <si>
    <t>Northeast Atlantic, DSDP81, Site 552</t>
  </si>
  <si>
    <t>56°N</t>
  </si>
  <si>
    <t>50Ma-recent</t>
  </si>
  <si>
    <t>50.5°N</t>
  </si>
  <si>
    <t>Gulf of Mexico,  DSDP10, Site 86</t>
  </si>
  <si>
    <t>22.9°N</t>
  </si>
  <si>
    <t>22.5°N</t>
  </si>
  <si>
    <t>Northeast Atlantic, DSDP81, Site 553</t>
  </si>
  <si>
    <t>56.1°S</t>
  </si>
  <si>
    <t>Gulf of Mexico,  DSDP10, Site 96</t>
  </si>
  <si>
    <t>23.7°N</t>
  </si>
  <si>
    <t>21°N</t>
  </si>
  <si>
    <t>Norwegian-Greenland Sea, ODP151, Site 913</t>
  </si>
  <si>
    <t>75.5°N</t>
  </si>
  <si>
    <t>67°S</t>
  </si>
  <si>
    <t>Gulf of Mexico, DSDP10, Site 94</t>
  </si>
  <si>
    <t>24.5°N</t>
  </si>
  <si>
    <t>50-recent</t>
  </si>
  <si>
    <t>23°N</t>
  </si>
  <si>
    <t>Oamaru, New Zealand</t>
  </si>
  <si>
    <t>estim. 45°S</t>
  </si>
  <si>
    <t>48.5°S</t>
  </si>
  <si>
    <t>Gulf of Mexico, DSDP10, Site 95</t>
  </si>
  <si>
    <t>24.2°N</t>
  </si>
  <si>
    <t>20.5°N</t>
  </si>
  <si>
    <t>Southern Ocean, ODP177, Site 1090</t>
  </si>
  <si>
    <t>42.9°S</t>
  </si>
  <si>
    <t>North Atlantic, DSDP14, Site 138</t>
  </si>
  <si>
    <t>25.9°N</t>
  </si>
  <si>
    <t>Southern Ocean, ODP177, Site 1092</t>
  </si>
  <si>
    <t>46.4°S</t>
  </si>
  <si>
    <t>30-10Ma</t>
  </si>
  <si>
    <t>52°S</t>
  </si>
  <si>
    <t>North Atlantic, DSDP14, Site 140</t>
  </si>
  <si>
    <t>21.7°N</t>
  </si>
  <si>
    <t>15°N</t>
  </si>
  <si>
    <t>Southwest Atlantic, DSDP71, Site 511</t>
  </si>
  <si>
    <t>58°S</t>
  </si>
  <si>
    <t>North Atlantic, DSDP14, Site 144</t>
  </si>
  <si>
    <t>9.5°N</t>
  </si>
  <si>
    <t>Southwest Atlantic, DSDP71, Site 512</t>
  </si>
  <si>
    <t>49.9°S</t>
  </si>
  <si>
    <t>North Pacific, DSDP32, Site 313</t>
  </si>
  <si>
    <t>20.2°N</t>
  </si>
  <si>
    <t>13°N</t>
  </si>
  <si>
    <t>Southwest Atlantic, DSDP71, Site 513</t>
  </si>
  <si>
    <t>47.6°S</t>
  </si>
  <si>
    <t>52.5°S</t>
  </si>
  <si>
    <t>Southeast Atlantic, DSDP40, Site 362</t>
  </si>
  <si>
    <t>19.8°S</t>
  </si>
  <si>
    <t>22.5°S</t>
  </si>
  <si>
    <t>Southwest Atlantic, DSDP71, Site 514</t>
  </si>
  <si>
    <t>10 Ma-recent</t>
  </si>
  <si>
    <t>47.5°S</t>
  </si>
  <si>
    <t>West-central Indian Ocean, DSDP24, Site 237</t>
  </si>
  <si>
    <t>21°S</t>
  </si>
  <si>
    <t>SW Pacific, DSDP28, Site 264</t>
  </si>
  <si>
    <t>34.9°S</t>
  </si>
  <si>
    <t>SW Pacific, DSDP28, Site 265</t>
  </si>
  <si>
    <t>53.5°S</t>
  </si>
  <si>
    <t>20-recent</t>
  </si>
  <si>
    <t>SW Pacific, DSDP28, Site 266</t>
  </si>
  <si>
    <t>56.4°S</t>
  </si>
  <si>
    <t>54.5°S</t>
  </si>
  <si>
    <t>SW Pacific, DSDP28, Site 267</t>
  </si>
  <si>
    <t>59.2°S</t>
  </si>
  <si>
    <t>57.5°S</t>
  </si>
  <si>
    <t>SW Pacific, DSDP28, Site 274</t>
  </si>
  <si>
    <t>68.9°S</t>
  </si>
  <si>
    <t>65°S</t>
  </si>
  <si>
    <t>SW Pacific, DSDP28, Site 278</t>
  </si>
  <si>
    <t>30Ma-recent</t>
  </si>
  <si>
    <t>SW Pacific, DSDP 29, Site 277</t>
  </si>
  <si>
    <t>52.2°S</t>
  </si>
  <si>
    <t>SW Pacific, DSDP 29, Site 280</t>
  </si>
  <si>
    <t>48.9°S</t>
  </si>
  <si>
    <t>61.5°S</t>
  </si>
  <si>
    <t>SW Pacific, DSDP 29, Site 281</t>
  </si>
  <si>
    <t>60.5°S</t>
  </si>
  <si>
    <t>SW Pacific, DSDP 29, Site 283</t>
  </si>
  <si>
    <t>43.9°S</t>
  </si>
  <si>
    <t>55.5°S</t>
  </si>
  <si>
    <t>SW Pacific, ODP181, Site 1121</t>
  </si>
  <si>
    <t>SW Pacific, ODP189, Site 1172</t>
  </si>
  <si>
    <t>43.6°S</t>
  </si>
  <si>
    <r>
      <rPr>
        <b/>
        <sz val="10"/>
        <rFont val="Times New Roman"/>
        <family val="1"/>
      </rPr>
      <t>REMARKS:</t>
    </r>
    <r>
      <rPr>
        <sz val="10"/>
        <rFont val="Times New Roman"/>
        <family val="1"/>
      </rPr>
      <t xml:space="preserve"> H=high-latitude, C=cosmopolitan, L=low-latitude</t>
    </r>
  </si>
  <si>
    <t>Abundance in this study for DSDP Sites 277, 280, 281, 283 and ODP Site 1172:</t>
  </si>
  <si>
    <t>Trace, T=1 specimen</t>
  </si>
  <si>
    <t>Rare, R=2-5</t>
  </si>
  <si>
    <t>Few, F=6-10</t>
  </si>
  <si>
    <t>Common, C=11-15</t>
  </si>
  <si>
    <t>Abundant, A=26-50</t>
  </si>
  <si>
    <t>Very abundant, V=&gt;50</t>
  </si>
  <si>
    <t>Abundance data in all other studies as published: counts, %, present, or T,R,F,C,A,V</t>
  </si>
  <si>
    <t>Range: e=early, m=middle, l=late, Pal.=Paleocene, Eoc.=Eocene, Olig.=Oligocene, Mioc.=Miocene, Pleist.=Pleistocene, Neog.=Neogene</t>
  </si>
  <si>
    <t>Taxon</t>
  </si>
  <si>
    <t>Biogeographic Affinity</t>
  </si>
  <si>
    <t>High-latitude</t>
  </si>
  <si>
    <t xml:space="preserve">Range </t>
  </si>
  <si>
    <t>Abundance</t>
  </si>
  <si>
    <t>Reference</t>
  </si>
  <si>
    <t>Mid-latitude</t>
  </si>
  <si>
    <t>Range</t>
  </si>
  <si>
    <t>Low-latitude</t>
  </si>
  <si>
    <t>Amphicentria sp. 1</t>
  </si>
  <si>
    <t>ODP189, Site 1172</t>
  </si>
  <si>
    <t>m Eoc.</t>
  </si>
  <si>
    <t>Suz ea 2009</t>
  </si>
  <si>
    <t>Leg 29, Site 277</t>
  </si>
  <si>
    <t>l Eoc.</t>
  </si>
  <si>
    <t>Leg 29, Site 281</t>
  </si>
  <si>
    <t>L</t>
  </si>
  <si>
    <t>Leg 81, Site 553A</t>
  </si>
  <si>
    <t>e Eoc.</t>
  </si>
  <si>
    <t>Wes-Smi&amp;Rie1984</t>
  </si>
  <si>
    <t>Leg 93, Site 603B</t>
  </si>
  <si>
    <t>l Pal.-e Eoc.</t>
  </si>
  <si>
    <t>F-R</t>
  </si>
  <si>
    <t>San&amp;Nig1998</t>
  </si>
  <si>
    <t>Leg 10, Site 94</t>
  </si>
  <si>
    <t>R-F</t>
  </si>
  <si>
    <t>Oamaru Diatomite, NZ</t>
  </si>
  <si>
    <t>present</t>
  </si>
  <si>
    <t>O'Co 1999a</t>
  </si>
  <si>
    <t>Leg 43, Site 384</t>
  </si>
  <si>
    <t>l Pal.</t>
  </si>
  <si>
    <t>Leg 10, Site 96</t>
  </si>
  <si>
    <t>Leg 15, Site 152</t>
  </si>
  <si>
    <t>Leg 24, Site 237</t>
  </si>
  <si>
    <t>Leg 32, Site 313</t>
  </si>
  <si>
    <t>Leg 39, Site 355</t>
  </si>
  <si>
    <t>ODP165, Site 1001A</t>
  </si>
  <si>
    <t>R-V</t>
  </si>
  <si>
    <t>Nig&amp;San2000</t>
  </si>
  <si>
    <t>IODP320, Site U1331</t>
  </si>
  <si>
    <t>1-9</t>
  </si>
  <si>
    <t>Kam ea 2012</t>
  </si>
  <si>
    <t>Amphicraspedum prolixum gr.</t>
  </si>
  <si>
    <t>Leg 81, Site 552</t>
  </si>
  <si>
    <t>e-m Eoc.</t>
  </si>
  <si>
    <t>Nis1987</t>
  </si>
  <si>
    <t>ODP119, Site 738B</t>
  </si>
  <si>
    <t>R-A</t>
  </si>
  <si>
    <t>Cau1991</t>
  </si>
  <si>
    <t>ODP183, Site 1138A</t>
  </si>
  <si>
    <t>e Olig.</t>
  </si>
  <si>
    <t>1-7</t>
  </si>
  <si>
    <t>Apel ea 2002</t>
  </si>
  <si>
    <t>m Eoc.-e Olig.</t>
  </si>
  <si>
    <t>Leg 29, Site 280</t>
  </si>
  <si>
    <t>4-55</t>
  </si>
  <si>
    <t>ODP145, Site 883</t>
  </si>
  <si>
    <t>Shi1995</t>
  </si>
  <si>
    <t>ODP 171B, Site 1051A</t>
  </si>
  <si>
    <t>C-A</t>
  </si>
  <si>
    <t>San&amp;Blo2001</t>
  </si>
  <si>
    <t>Leg 10, Site 94, 95</t>
  </si>
  <si>
    <t>R-C</t>
  </si>
  <si>
    <t>San&amp;Rie1973</t>
  </si>
  <si>
    <t>A-V</t>
  </si>
  <si>
    <t>Nis1992</t>
  </si>
  <si>
    <t>Leg 29, Site 283</t>
  </si>
  <si>
    <t>m-l Eoc.</t>
  </si>
  <si>
    <t>Leg 10, Site 86, 96</t>
  </si>
  <si>
    <t>ODP171B, Site 1051A</t>
  </si>
  <si>
    <t>ODP171B, Site 1052E</t>
  </si>
  <si>
    <t>Pal.</t>
  </si>
  <si>
    <t>Scient.Part.ODP171B</t>
  </si>
  <si>
    <t>Leg 10, Site 86</t>
  </si>
  <si>
    <t>ODP119, Site 744A</t>
  </si>
  <si>
    <t>2-25</t>
  </si>
  <si>
    <t>C-V</t>
  </si>
  <si>
    <t>Leg 29, Site 278</t>
  </si>
  <si>
    <t>Mioc.</t>
  </si>
  <si>
    <t>Pet1975</t>
  </si>
  <si>
    <t>ODP119, Site 744</t>
  </si>
  <si>
    <t>Plio.-Pleist.</t>
  </si>
  <si>
    <t>ODP119, Site 745B</t>
  </si>
  <si>
    <t>l Mioc.-Pleist.</t>
  </si>
  <si>
    <t>ODP120, Site 747A, 748A/B, 751A</t>
  </si>
  <si>
    <t>Mioc.-Pleist.</t>
  </si>
  <si>
    <t>Laz1992</t>
  </si>
  <si>
    <t>ODP120, Site 749B</t>
  </si>
  <si>
    <t>Olig.</t>
  </si>
  <si>
    <t>Ta1992</t>
  </si>
  <si>
    <t>ODP119, Site 737A</t>
  </si>
  <si>
    <t>l Mioc.-e Plio.</t>
  </si>
  <si>
    <t>l Mioc.-l Plio.</t>
  </si>
  <si>
    <t>4-18</t>
  </si>
  <si>
    <t>ODP113, Site 689B</t>
  </si>
  <si>
    <t>l Olig.-m Mioc.</t>
  </si>
  <si>
    <t>Ab1990</t>
  </si>
  <si>
    <t>ODP113, Site 690B</t>
  </si>
  <si>
    <t>Leg 19, Site 278</t>
  </si>
  <si>
    <t>Petr.1975</t>
  </si>
  <si>
    <t>ODP182, Site 1128C</t>
  </si>
  <si>
    <t>San&amp;Fou2003</t>
  </si>
  <si>
    <t>e-l Olig.</t>
  </si>
  <si>
    <t>O'Co1997</t>
  </si>
  <si>
    <t>ODP199, Site 1218A, 1219A, 1220A</t>
  </si>
  <si>
    <t>T-R</t>
  </si>
  <si>
    <t>Fun ea 2006</t>
  </si>
  <si>
    <t>F-A</t>
  </si>
  <si>
    <t>Leg 71, Site 511</t>
  </si>
  <si>
    <t>l Eoc.-e Olig.</t>
  </si>
  <si>
    <t>San&amp;Cau1998</t>
  </si>
  <si>
    <t>Leg 71, Site 513A</t>
  </si>
  <si>
    <t>ODP114, Site 699A</t>
  </si>
  <si>
    <t>l Eoc.-l Olig.</t>
  </si>
  <si>
    <t>ODP114, Site 701C</t>
  </si>
  <si>
    <t>ODP114, Site 702B</t>
  </si>
  <si>
    <t>T-A</t>
  </si>
  <si>
    <t>ODP120. Site 748B</t>
  </si>
  <si>
    <t>m Eoc.-l Olig.</t>
  </si>
  <si>
    <t>T-C</t>
  </si>
  <si>
    <t>F-C</t>
  </si>
  <si>
    <t>ODP120. Sote 748B</t>
  </si>
  <si>
    <t>Mt. Diablo, California</t>
  </si>
  <si>
    <t>Eoc.</t>
  </si>
  <si>
    <t>Cla&amp;Cam1942</t>
  </si>
  <si>
    <t>Leg 57, Site 440B</t>
  </si>
  <si>
    <t>Rey1980</t>
  </si>
  <si>
    <t>Leg 19, Site 192</t>
  </si>
  <si>
    <t>Li1973</t>
  </si>
  <si>
    <t>l Olig.-Pleist.</t>
  </si>
  <si>
    <t>Artostrobus cf. pretabulatus</t>
  </si>
  <si>
    <t>ODP120, Site 748B</t>
  </si>
  <si>
    <t>Aspis sp. A</t>
  </si>
  <si>
    <t>ODP181, Site 1121</t>
  </si>
  <si>
    <t>Ho2002</t>
  </si>
  <si>
    <t>Leg 21, Site 208</t>
  </si>
  <si>
    <t>e-m Pal.</t>
  </si>
  <si>
    <t>Dum1973</t>
  </si>
  <si>
    <t>ODP199, Site 1218A, 1219A</t>
  </si>
  <si>
    <t>l Olig.-e Mioc.</t>
  </si>
  <si>
    <t>0.2-0.8%</t>
  </si>
  <si>
    <t>Kam ea 2006</t>
  </si>
  <si>
    <t>6-8</t>
  </si>
  <si>
    <t>Ta&amp;Li1997</t>
  </si>
  <si>
    <t>ODP114, Site 702A</t>
  </si>
  <si>
    <t>ODP114, Site 703A</t>
  </si>
  <si>
    <t>Axoprunum pierinae</t>
  </si>
  <si>
    <t>ODP199, Site 1219A</t>
  </si>
  <si>
    <t>l Pal.-m Eoc.</t>
  </si>
  <si>
    <t>Axoprunum irregularis</t>
  </si>
  <si>
    <t>1-28</t>
  </si>
  <si>
    <t>Ceratocyrtis spp.</t>
  </si>
  <si>
    <t>Leg 81, Site 552A</t>
  </si>
  <si>
    <t>e Olig.-e Mioc.</t>
  </si>
  <si>
    <t>ODP113, Site 689B, 690B</t>
  </si>
  <si>
    <t>l Olig.-Mioc.</t>
  </si>
  <si>
    <t>1-27</t>
  </si>
  <si>
    <t>ODP105, Site 647A</t>
  </si>
  <si>
    <t>Olig.-Mioc.</t>
  </si>
  <si>
    <t>Laz&amp;Pal1989</t>
  </si>
  <si>
    <t>IODP306, Site 1313</t>
  </si>
  <si>
    <t>Pleist.</t>
  </si>
  <si>
    <t>IODP 306</t>
  </si>
  <si>
    <t>Leg 28, Site 265, 266, 267B</t>
  </si>
  <si>
    <t>Chen1975</t>
  </si>
  <si>
    <t>Leg 18, Site 173</t>
  </si>
  <si>
    <t>Kli1973</t>
  </si>
  <si>
    <t>Leg 71, Site 514</t>
  </si>
  <si>
    <t>Wea1983</t>
  </si>
  <si>
    <t>Leg 18, Site 178</t>
  </si>
  <si>
    <t>2-16</t>
  </si>
  <si>
    <t>Leg 90, Site 592</t>
  </si>
  <si>
    <t>Cau1986</t>
  </si>
  <si>
    <t>California</t>
  </si>
  <si>
    <t>Blu1988</t>
  </si>
  <si>
    <t>Clinorhabdus robusta</t>
  </si>
  <si>
    <t>l Olig.</t>
  </si>
  <si>
    <t>T-F</t>
  </si>
  <si>
    <t>Leg 28, Site 265, 266, 267A</t>
  </si>
  <si>
    <t>0.2-0.4%</t>
  </si>
  <si>
    <t>3-23</t>
  </si>
  <si>
    <t>Leg 40, Site 362</t>
  </si>
  <si>
    <t>Mioc.-Plioc.</t>
  </si>
  <si>
    <t>Pis&amp;Moo1978</t>
  </si>
  <si>
    <t>Cryptocarpium bussonii</t>
  </si>
  <si>
    <t>l Eoc.-Olig.</t>
  </si>
  <si>
    <t>ODP199, Sites 1218A, 1219A, 1220A</t>
  </si>
  <si>
    <t>R-VA</t>
  </si>
  <si>
    <t>1-51</t>
  </si>
  <si>
    <t>Lom&amp;Laz1988</t>
  </si>
  <si>
    <t>ODP177, Site 1092</t>
  </si>
  <si>
    <t>Scient.Part.ODP177</t>
  </si>
  <si>
    <t>Mioc.-Plio.</t>
  </si>
  <si>
    <t>Ben1966</t>
  </si>
  <si>
    <t>Eastern equatorial Pacific</t>
  </si>
  <si>
    <t>Tak1991</t>
  </si>
  <si>
    <t>ODP183, 1138A</t>
  </si>
  <si>
    <t>Dictyophimus? archipilium</t>
  </si>
  <si>
    <t>1-10</t>
  </si>
  <si>
    <t>Dictyophimus? aff. archipilium</t>
  </si>
  <si>
    <t>e Pal.</t>
  </si>
  <si>
    <t>Northland, NZ</t>
  </si>
  <si>
    <t>O'Co1999b</t>
  </si>
  <si>
    <t>Leg 14, Site 140</t>
  </si>
  <si>
    <t>Eoc.-Olig.</t>
  </si>
  <si>
    <t>Pet&amp;Koz1972</t>
  </si>
  <si>
    <t>e Olig.-e Mioc</t>
  </si>
  <si>
    <t>A-R</t>
  </si>
  <si>
    <t>Cau 1991</t>
  </si>
  <si>
    <t>P-A</t>
  </si>
  <si>
    <t>ODP114, Site 699A, 703A</t>
  </si>
  <si>
    <t>P-C</t>
  </si>
  <si>
    <t>Leg 177, Site 1090</t>
  </si>
  <si>
    <t>B.capech., Pal</t>
  </si>
  <si>
    <t>P-R</t>
  </si>
  <si>
    <t>m Eoc.-l Eoc.</t>
  </si>
  <si>
    <t>Leg 14, Site 144</t>
  </si>
  <si>
    <t>ODP114, Site 702</t>
  </si>
  <si>
    <t>Ta&amp;Li 1997</t>
  </si>
  <si>
    <t>O'Co1999a</t>
  </si>
  <si>
    <t>Leg 28, Site 274</t>
  </si>
  <si>
    <t>Fun ea2006</t>
  </si>
  <si>
    <t>l Eoc-e Olig.</t>
  </si>
  <si>
    <t>3-4</t>
  </si>
  <si>
    <t>Leg 28, Site 264</t>
  </si>
  <si>
    <t>Leg 95, Site 612</t>
  </si>
  <si>
    <t>Pal1987</t>
  </si>
  <si>
    <t>1-42</t>
  </si>
  <si>
    <t>ODP120, Site 748B, 749B</t>
  </si>
  <si>
    <t>ODP171B, Site 1052A</t>
  </si>
  <si>
    <t>Leg 41, Site 366</t>
  </si>
  <si>
    <t>Jo1978</t>
  </si>
  <si>
    <t>ODP199, Site 1218A, 1219A,1220A</t>
  </si>
  <si>
    <t>ODP320, Site U1331</t>
  </si>
  <si>
    <t>2-42</t>
  </si>
  <si>
    <t>Glycobotrys nasuta</t>
  </si>
  <si>
    <t>Leg 90, Site 594</t>
  </si>
  <si>
    <t>Leg 14, Site 138, 144</t>
  </si>
  <si>
    <t>m Eoc-e Olig.</t>
  </si>
  <si>
    <t>e Olig.-Mioc.</t>
  </si>
  <si>
    <t>Leg 28, Site 266, 267B</t>
  </si>
  <si>
    <t>Laz ea 2005</t>
  </si>
  <si>
    <t>ODP120, Site 751A</t>
  </si>
  <si>
    <t>Larcopyle cf. pylomaticus</t>
  </si>
  <si>
    <t>Leg 81, Site 552, 552A</t>
  </si>
  <si>
    <t>Neogene</t>
  </si>
  <si>
    <t>Leg 94, Site 607</t>
  </si>
  <si>
    <t>Neog.</t>
  </si>
  <si>
    <t>Wes-Smi ea 1986</t>
  </si>
  <si>
    <t>l Olig-Mioc</t>
  </si>
  <si>
    <t>0.2-2.6%</t>
  </si>
  <si>
    <t>Leg 94, Site 609</t>
  </si>
  <si>
    <t>F-V</t>
  </si>
  <si>
    <t>ODP119, Site 738B, 744A</t>
  </si>
  <si>
    <t>Barbados</t>
  </si>
  <si>
    <t>Eocene</t>
  </si>
  <si>
    <t>Ehr1874</t>
  </si>
  <si>
    <t>Centr. Pacific, deep-water</t>
  </si>
  <si>
    <t>Hae1887</t>
  </si>
  <si>
    <t>ODP199, Site 1218A</t>
  </si>
  <si>
    <t>0.2%</t>
  </si>
  <si>
    <t>ODP113, Site 689</t>
  </si>
  <si>
    <t>Fun&amp;Nis2005</t>
  </si>
  <si>
    <t>m Eoc-l Olig.</t>
  </si>
  <si>
    <t>Lithomelissa? sakaii</t>
  </si>
  <si>
    <t>O'Co2000</t>
  </si>
  <si>
    <r>
      <t xml:space="preserve">Lophocyrtis aspera </t>
    </r>
    <r>
      <rPr>
        <sz val="10"/>
        <color theme="1"/>
        <rFont val="Times New Roman"/>
        <family val="1"/>
      </rPr>
      <t>(high-latitude morphotype)</t>
    </r>
  </si>
  <si>
    <t>Leg 71, Site 512</t>
  </si>
  <si>
    <t>T-V</t>
  </si>
  <si>
    <t>Lophocyrtis dumitricai</t>
  </si>
  <si>
    <t>Leg 21, Site 207A</t>
  </si>
  <si>
    <t>San1990</t>
  </si>
  <si>
    <t>Lophocyrtis jacchia hapsis</t>
  </si>
  <si>
    <r>
      <t>Lophocyrtis keraspera (</t>
    </r>
    <r>
      <rPr>
        <sz val="10"/>
        <color theme="1"/>
        <rFont val="Times New Roman"/>
        <family val="1"/>
      </rPr>
      <t>high-latitude morphotype</t>
    </r>
    <r>
      <rPr>
        <i/>
        <sz val="10"/>
        <color theme="1"/>
        <rFont val="Times New Roman"/>
        <family val="1"/>
      </rPr>
      <t>)</t>
    </r>
  </si>
  <si>
    <t>Lophocyrtis longiventer</t>
  </si>
  <si>
    <t>Leg 29, 280</t>
  </si>
  <si>
    <t>2-4</t>
  </si>
  <si>
    <t>Leg 22, Site 216</t>
  </si>
  <si>
    <t>Jo1974</t>
  </si>
  <si>
    <t>Leg 14, Site 144, 144A</t>
  </si>
  <si>
    <t>IODP320, Site U1333, U1334</t>
  </si>
  <si>
    <t>1-111</t>
  </si>
  <si>
    <t>Moo&amp;Kam2012</t>
  </si>
  <si>
    <t>ODP199, Site 1219A, 1220A</t>
  </si>
  <si>
    <t>2-83</t>
  </si>
  <si>
    <t>ODP115, Site 709C</t>
  </si>
  <si>
    <t>Jo1990</t>
  </si>
  <si>
    <t>Pal.-m Eoc.</t>
  </si>
  <si>
    <t>2-69</t>
  </si>
  <si>
    <t>Pseudodicyophimus galeatus</t>
  </si>
  <si>
    <t>Pseudodictyophimus gracilipes gr.</t>
  </si>
  <si>
    <t>m Eoc.-late Olig.</t>
  </si>
  <si>
    <t>1-22</t>
  </si>
  <si>
    <t>m Eoc.-recent</t>
  </si>
  <si>
    <t>Nig1977</t>
  </si>
  <si>
    <t>Leg 9, Site 77B</t>
  </si>
  <si>
    <t>central Pacific</t>
  </si>
  <si>
    <t>Olig-Mioc.</t>
  </si>
  <si>
    <t>Leg 199, Site 1218A, 1219A, 1220A</t>
  </si>
  <si>
    <t>Siphocampe? amygdala</t>
  </si>
  <si>
    <t>Leg 22, Site 212</t>
  </si>
  <si>
    <t>ODP151, Site 913B</t>
  </si>
  <si>
    <t>Hull1996</t>
  </si>
  <si>
    <t>Leg 14, Site 138, 140</t>
  </si>
  <si>
    <t>ODP182, Site 1128</t>
  </si>
  <si>
    <t>eAr, l. Eoc.</t>
  </si>
  <si>
    <t>San&amp;Rie1974</t>
  </si>
  <si>
    <t>Leg 15, Site 146</t>
  </si>
  <si>
    <t>Rie&amp;San1973</t>
  </si>
  <si>
    <t>Mioc-Pleist.</t>
  </si>
  <si>
    <t>Leg 31, Site 302</t>
  </si>
  <si>
    <t>Li1975</t>
  </si>
  <si>
    <t>ODP182, Site 1138A</t>
  </si>
  <si>
    <t>4-6</t>
  </si>
  <si>
    <t>Mt.Diablo, California</t>
  </si>
  <si>
    <t>m-l  Eoc.</t>
  </si>
  <si>
    <t>l Pal.-Mioc.</t>
  </si>
  <si>
    <t>m Eoc.-e Mioc.</t>
  </si>
  <si>
    <t>Leg 81, Site 552, 552A, 553A</t>
  </si>
  <si>
    <t>Leg 28, Site 266</t>
  </si>
  <si>
    <t>e-l Eoc.</t>
  </si>
  <si>
    <t>For1973</t>
  </si>
  <si>
    <t>ODP114, Site 703</t>
  </si>
  <si>
    <t>ODP114, Site 699</t>
  </si>
  <si>
    <t>Leg 41, Site 369A, 366</t>
  </si>
  <si>
    <t>Leg 85, Site 573B, 574C</t>
  </si>
  <si>
    <t>Nig1985</t>
  </si>
  <si>
    <t>ODP143, Site 869A</t>
  </si>
  <si>
    <t>Ait&amp;Flo1995</t>
  </si>
  <si>
    <t>ODP199, Site 1220A</t>
  </si>
  <si>
    <t>1-63</t>
  </si>
  <si>
    <t>2</t>
  </si>
  <si>
    <t>IODP320, Site 1333</t>
  </si>
  <si>
    <t>1-12</t>
  </si>
  <si>
    <t>l. Eoc.</t>
  </si>
  <si>
    <t>IODP320, Site 1334</t>
  </si>
  <si>
    <t>1-30</t>
  </si>
  <si>
    <t>ODP199, Site 1218</t>
  </si>
  <si>
    <t>Abbreviated reference</t>
  </si>
  <si>
    <t>Reference (as in Taxonomic Notes Supplement)</t>
  </si>
  <si>
    <t>Abelmann 1990</t>
  </si>
  <si>
    <t>Aitchison &amp; Flood 1995</t>
  </si>
  <si>
    <t>Apel et al. 2002</t>
  </si>
  <si>
    <t>Benson 1966</t>
  </si>
  <si>
    <t>Blueford 1988</t>
  </si>
  <si>
    <t>Caulet 1986</t>
  </si>
  <si>
    <t>Caulet 1991</t>
  </si>
  <si>
    <t>Chen 1975</t>
  </si>
  <si>
    <t>Clark &amp; Campbell 1942</t>
  </si>
  <si>
    <t>Dumitrica 1973</t>
  </si>
  <si>
    <t>Ehrenberg 1874</t>
  </si>
  <si>
    <t>Foreman 1973</t>
  </si>
  <si>
    <t>Funakawa et al. 2006</t>
  </si>
  <si>
    <t>Funakawa &amp; Nishi 2005</t>
  </si>
  <si>
    <t>Haeckel 1887</t>
  </si>
  <si>
    <t>Hollis 2002</t>
  </si>
  <si>
    <t>Hull 1996</t>
  </si>
  <si>
    <t>Expedition 306 Scientists, Site U1313</t>
  </si>
  <si>
    <t>Johnson 1974</t>
  </si>
  <si>
    <t>Johnson 1978</t>
  </si>
  <si>
    <t>Johnson 1990</t>
  </si>
  <si>
    <t>Kamikuri et al. 2006</t>
  </si>
  <si>
    <t>Kamikuri et al. 2012a</t>
  </si>
  <si>
    <t>Kling 1973</t>
  </si>
  <si>
    <t>Lazarus et al. 2005</t>
  </si>
  <si>
    <t>Lazarus &amp; Pallant 1989</t>
  </si>
  <si>
    <t>Lazarus 1992</t>
  </si>
  <si>
    <t>Ling 1973</t>
  </si>
  <si>
    <t>Ling 1975</t>
  </si>
  <si>
    <t>Lombardi &amp; Lazarus 1988</t>
  </si>
  <si>
    <t>Moore &amp; Kamikuri 2012</t>
  </si>
  <si>
    <t>Nigrini &amp; Sanfilippo 2000</t>
  </si>
  <si>
    <t>Nigrini 1977</t>
  </si>
  <si>
    <t>Nigrini 1985</t>
  </si>
  <si>
    <t>Nishimura 1987</t>
  </si>
  <si>
    <t>Nishimura 1992</t>
  </si>
  <si>
    <t>O'Co1997, 1999b</t>
  </si>
  <si>
    <t>O'Conner 1997, 1999b</t>
  </si>
  <si>
    <t>O'Co1999a, 2000</t>
  </si>
  <si>
    <t>O'Connor 1999a</t>
  </si>
  <si>
    <t>O'Connor 2000</t>
  </si>
  <si>
    <t>Palmer 1987</t>
  </si>
  <si>
    <t>Petrushevskaya &amp; Kozlova 1972</t>
  </si>
  <si>
    <t>Petrushevskaya 1975</t>
  </si>
  <si>
    <t>Pisias &amp; Moore 1978</t>
  </si>
  <si>
    <t>Reynolds 1980</t>
  </si>
  <si>
    <t>Riedel &amp; Sanfilippo 1973</t>
  </si>
  <si>
    <t>Sanfilippo &amp; Blome 2001</t>
  </si>
  <si>
    <t>Sanfilippo &amp; Caulet 1998</t>
  </si>
  <si>
    <t>Sanfilippo &amp; Fourtanier 2003</t>
  </si>
  <si>
    <t>Sanfilippo &amp; Nigrini 1998</t>
  </si>
  <si>
    <t>Sanfilippo &amp; Riedel 1973</t>
  </si>
  <si>
    <t>Sanfilippo &amp; Riedel 1974</t>
  </si>
  <si>
    <t>Sanfilippo 1990</t>
  </si>
  <si>
    <t>Shipboard Scientific Party 1998</t>
  </si>
  <si>
    <t>Shipboard Scienific Party 1999</t>
  </si>
  <si>
    <t>Shilov 1995</t>
  </si>
  <si>
    <t>Takemura &amp; Ling 1997</t>
  </si>
  <si>
    <t>Takemura 1992</t>
  </si>
  <si>
    <t>Takahashi 1991</t>
  </si>
  <si>
    <t>Weaver 1983</t>
  </si>
  <si>
    <t>Westberg-Smith et al. 1986</t>
  </si>
  <si>
    <t>Westberg-Smith &amp; Riedel 1984</t>
  </si>
  <si>
    <t>Unclassified spumellarians</t>
  </si>
  <si>
    <t>High-lat. Eucyrtidiidae %</t>
  </si>
  <si>
    <t xml:space="preserve">% Eucyrtidiidae </t>
  </si>
  <si>
    <t xml:space="preserve">Eucyrtidiidae </t>
  </si>
  <si>
    <t>% Eucyrtidiidae</t>
  </si>
  <si>
    <t>PrOM~226-217mbsf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</si>
</sst>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General_)"/>
    <numFmt numFmtId="165" formatCode="0.0000"/>
    <numFmt numFmtId="166" formatCode="0.0"/>
    <numFmt numFmtId="167" formatCode="_-* #,##0.00&quot; kr&quot;_-;\-* #,##0.00&quot; kr&quot;_-;_-* &quot;-&quot;??&quot; kr&quot;_-;_-@_-"/>
  </numFmts>
  <fonts count="32">
    <font>
      <sz val="11"/>
      <color theme="1"/>
      <name val="Calibri"/>
      <family val="2"/>
      <scheme val="minor"/>
    </font>
    <font>
      <b/>
      <sz val="10"/>
      <name val="Times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sz val="10"/>
      <color rgb="FFFF0000"/>
      <name val="Times New Roman"/>
      <family val="1"/>
    </font>
    <font>
      <i/>
      <sz val="10"/>
      <name val="Times New Roman"/>
      <family val="1"/>
    </font>
    <font>
      <i/>
      <sz val="10"/>
      <color theme="1"/>
      <name val="Times New Roman"/>
      <family val="1"/>
    </font>
    <font>
      <sz val="10"/>
      <color indexed="8"/>
      <name val="Times New Roman"/>
      <family val="1"/>
    </font>
    <font>
      <b/>
      <sz val="10"/>
      <color theme="1"/>
      <name val="Times New Roman"/>
      <family val="1"/>
    </font>
    <font>
      <b/>
      <sz val="10"/>
      <color rgb="FFFF0000"/>
      <name val="Times New Roman"/>
      <family val="1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  <font>
      <sz val="11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sz val="11"/>
      <name val="ＭＳ Ｐゴシック"/>
      <family val="3"/>
      <charset val="128"/>
    </font>
    <font>
      <u/>
      <sz val="12"/>
      <color indexed="12"/>
      <name val="Osaka"/>
      <family val="3"/>
      <charset val="128"/>
    </font>
    <font>
      <sz val="10"/>
      <name val="Verdana"/>
      <family val="2"/>
    </font>
    <font>
      <sz val="10"/>
      <name val="Verdana"/>
      <family val="2"/>
    </font>
    <font>
      <b/>
      <sz val="9"/>
      <name val="Times New Roman"/>
      <family val="1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name val="Osaka"/>
      <charset val="128"/>
    </font>
    <font>
      <i/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i/>
      <sz val="10"/>
      <color rgb="FFFF000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/>
      <right style="dotted">
        <color indexed="64"/>
      </right>
      <top/>
      <bottom/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1">
    <xf numFmtId="0" fontId="0" fillId="0" borderId="0"/>
    <xf numFmtId="43" fontId="11" fillId="0" borderId="0" applyFont="0" applyFill="0" applyBorder="0" applyAlignment="0" applyProtection="0"/>
    <xf numFmtId="0" fontId="17" fillId="0" borderId="0"/>
    <xf numFmtId="0" fontId="19" fillId="0" borderId="0">
      <alignment vertical="center"/>
    </xf>
    <xf numFmtId="0" fontId="20" fillId="0" borderId="0" applyNumberFormat="0" applyFill="0" applyBorder="0" applyAlignment="0" applyProtection="0">
      <alignment vertical="top"/>
      <protection locked="0"/>
    </xf>
    <xf numFmtId="0" fontId="21" fillId="0" borderId="0"/>
    <xf numFmtId="167" fontId="22" fillId="0" borderId="0" applyFont="0" applyFill="0" applyBorder="0" applyAlignment="0" applyProtection="0"/>
    <xf numFmtId="0" fontId="22" fillId="0" borderId="0"/>
    <xf numFmtId="167" fontId="21" fillId="0" borderId="0" applyFont="0" applyFill="0" applyBorder="0" applyAlignment="0" applyProtection="0"/>
    <xf numFmtId="0" fontId="21" fillId="0" borderId="0"/>
    <xf numFmtId="0" fontId="26" fillId="0" borderId="0"/>
  </cellStyleXfs>
  <cellXfs count="561">
    <xf numFmtId="0" fontId="0" fillId="0" borderId="0" xfId="0"/>
    <xf numFmtId="0" fontId="0" fillId="0" borderId="0" xfId="0" applyFont="1" applyAlignment="1">
      <alignment horizontal="center"/>
    </xf>
    <xf numFmtId="0" fontId="14" fillId="0" borderId="0" xfId="0" applyFont="1"/>
    <xf numFmtId="2" fontId="15" fillId="0" borderId="0" xfId="0" applyNumberFormat="1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0" fontId="0" fillId="0" borderId="0" xfId="0" applyFont="1"/>
    <xf numFmtId="0" fontId="14" fillId="0" borderId="0" xfId="0" applyFont="1" applyBorder="1" applyAlignment="1">
      <alignment horizontal="center" vertical="center" textRotation="90"/>
    </xf>
    <xf numFmtId="0" fontId="15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 textRotation="90"/>
    </xf>
    <xf numFmtId="0" fontId="15" fillId="0" borderId="0" xfId="0" applyFont="1" applyFill="1" applyBorder="1" applyAlignment="1">
      <alignment horizontal="center" vertical="center" textRotation="90"/>
    </xf>
    <xf numFmtId="0" fontId="15" fillId="5" borderId="0" xfId="0" applyFont="1" applyFill="1" applyAlignment="1">
      <alignment horizontal="left"/>
    </xf>
    <xf numFmtId="0" fontId="16" fillId="5" borderId="0" xfId="0" applyFont="1" applyFill="1" applyAlignment="1">
      <alignment horizontal="center"/>
    </xf>
    <xf numFmtId="0" fontId="16" fillId="5" borderId="0" xfId="0" applyFont="1" applyFill="1" applyAlignment="1">
      <alignment horizontal="left"/>
    </xf>
    <xf numFmtId="0" fontId="14" fillId="0" borderId="0" xfId="0" applyFont="1" applyBorder="1" applyAlignment="1"/>
    <xf numFmtId="0" fontId="0" fillId="0" borderId="0" xfId="0" applyFont="1" applyBorder="1" applyAlignment="1">
      <alignment horizontal="center"/>
    </xf>
    <xf numFmtId="0" fontId="15" fillId="0" borderId="0" xfId="0" applyFont="1" applyFill="1" applyBorder="1" applyAlignment="1" applyProtection="1">
      <alignment horizontal="center" vertical="center" textRotation="90"/>
    </xf>
    <xf numFmtId="2" fontId="15" fillId="0" borderId="0" xfId="0" applyNumberFormat="1" applyFont="1" applyFill="1" applyBorder="1" applyAlignment="1" applyProtection="1">
      <alignment horizontal="center"/>
    </xf>
    <xf numFmtId="0" fontId="15" fillId="0" borderId="0" xfId="0" applyFont="1" applyFill="1" applyBorder="1" applyAlignment="1" applyProtection="1">
      <alignment horizontal="center"/>
    </xf>
    <xf numFmtId="0" fontId="12" fillId="0" borderId="0" xfId="0" applyFont="1"/>
    <xf numFmtId="0" fontId="13" fillId="0" borderId="0" xfId="0" applyFont="1"/>
    <xf numFmtId="164" fontId="2" fillId="0" borderId="0" xfId="0" applyNumberFormat="1" applyFont="1" applyFill="1" applyBorder="1"/>
    <xf numFmtId="164" fontId="2" fillId="0" borderId="0" xfId="0" applyNumberFormat="1" applyFont="1" applyFill="1" applyBorder="1" applyAlignment="1" applyProtection="1">
      <alignment horizontal="left"/>
    </xf>
    <xf numFmtId="0" fontId="4" fillId="0" borderId="0" xfId="0" applyFont="1"/>
    <xf numFmtId="0" fontId="5" fillId="0" borderId="0" xfId="0" applyFont="1"/>
    <xf numFmtId="0" fontId="2" fillId="0" borderId="0" xfId="0" applyFont="1" applyFill="1" applyBorder="1" applyAlignment="1" applyProtection="1">
      <alignment horizontal="left"/>
    </xf>
    <xf numFmtId="0" fontId="6" fillId="0" borderId="0" xfId="0" applyFont="1" applyAlignment="1">
      <alignment horizontal="left"/>
    </xf>
    <xf numFmtId="0" fontId="4" fillId="0" borderId="0" xfId="0" applyFont="1" applyFill="1"/>
    <xf numFmtId="0" fontId="7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wrapText="1"/>
    </xf>
    <xf numFmtId="0" fontId="9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left"/>
    </xf>
    <xf numFmtId="0" fontId="6" fillId="2" borderId="0" xfId="0" applyFont="1" applyFill="1" applyAlignment="1">
      <alignment horizontal="left"/>
    </xf>
    <xf numFmtId="0" fontId="7" fillId="3" borderId="0" xfId="0" applyFont="1" applyFill="1" applyAlignment="1">
      <alignment horizontal="left"/>
    </xf>
    <xf numFmtId="0" fontId="7" fillId="4" borderId="0" xfId="0" applyFont="1" applyFill="1" applyAlignment="1">
      <alignment horizontal="left"/>
    </xf>
    <xf numFmtId="0" fontId="6" fillId="3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10" fillId="0" borderId="0" xfId="0" applyFont="1"/>
    <xf numFmtId="0" fontId="9" fillId="0" borderId="0" xfId="0" applyFont="1" applyFill="1" applyAlignment="1">
      <alignment horizontal="left"/>
    </xf>
    <xf numFmtId="0" fontId="4" fillId="0" borderId="0" xfId="0" applyFont="1" applyFill="1" applyAlignment="1">
      <alignment horizontal="center"/>
    </xf>
    <xf numFmtId="0" fontId="2" fillId="0" borderId="1" xfId="0" applyFont="1" applyFill="1" applyBorder="1" applyAlignment="1" applyProtection="1">
      <alignment horizontal="center" textRotation="90"/>
    </xf>
    <xf numFmtId="164" fontId="3" fillId="0" borderId="0" xfId="0" applyNumberFormat="1" applyFont="1" applyFill="1" applyBorder="1"/>
    <xf numFmtId="0" fontId="9" fillId="0" borderId="1" xfId="0" applyFont="1" applyBorder="1"/>
    <xf numFmtId="0" fontId="4" fillId="0" borderId="1" xfId="0" applyFont="1" applyBorder="1"/>
    <xf numFmtId="0" fontId="4" fillId="0" borderId="0" xfId="0" applyFont="1"/>
    <xf numFmtId="0" fontId="4" fillId="0" borderId="0" xfId="0" applyFont="1" applyAlignment="1">
      <alignment horizontal="left"/>
    </xf>
    <xf numFmtId="164" fontId="2" fillId="0" borderId="0" xfId="0" applyNumberFormat="1" applyFont="1" applyFill="1" applyBorder="1"/>
    <xf numFmtId="0" fontId="4" fillId="0" borderId="0" xfId="0" applyFont="1"/>
    <xf numFmtId="0" fontId="5" fillId="0" borderId="0" xfId="0" applyFont="1"/>
    <xf numFmtId="0" fontId="9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2" fontId="4" fillId="0" borderId="0" xfId="0" applyNumberFormat="1" applyFont="1" applyFill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18" fillId="0" borderId="0" xfId="0" applyFont="1" applyAlignment="1">
      <alignment horizontal="left"/>
    </xf>
    <xf numFmtId="0" fontId="9" fillId="0" borderId="4" xfId="0" applyFont="1" applyBorder="1" applyAlignment="1">
      <alignment horizontal="center" textRotation="90"/>
    </xf>
    <xf numFmtId="164" fontId="1" fillId="0" borderId="0" xfId="0" applyNumberFormat="1" applyFont="1" applyFill="1" applyBorder="1"/>
    <xf numFmtId="164" fontId="1" fillId="0" borderId="4" xfId="0" applyNumberFormat="1" applyFont="1" applyFill="1" applyBorder="1"/>
    <xf numFmtId="164" fontId="3" fillId="0" borderId="1" xfId="0" applyNumberFormat="1" applyFont="1" applyFill="1" applyBorder="1" applyAlignment="1">
      <alignment horizontal="center"/>
    </xf>
    <xf numFmtId="1" fontId="3" fillId="0" borderId="4" xfId="0" applyNumberFormat="1" applyFont="1" applyFill="1" applyBorder="1" applyAlignment="1">
      <alignment horizontal="center"/>
    </xf>
    <xf numFmtId="1" fontId="3" fillId="0" borderId="8" xfId="0" applyNumberFormat="1" applyFont="1" applyFill="1" applyBorder="1" applyAlignment="1">
      <alignment horizontal="center"/>
    </xf>
    <xf numFmtId="2" fontId="3" fillId="0" borderId="5" xfId="0" applyNumberFormat="1" applyFont="1" applyFill="1" applyBorder="1" applyAlignment="1">
      <alignment horizontal="center"/>
    </xf>
    <xf numFmtId="2" fontId="4" fillId="0" borderId="5" xfId="0" applyNumberFormat="1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1" fontId="4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6" fillId="0" borderId="0" xfId="0" applyFont="1"/>
    <xf numFmtId="0" fontId="2" fillId="0" borderId="0" xfId="0" applyFont="1"/>
    <xf numFmtId="0" fontId="6" fillId="2" borderId="0" xfId="0" applyFont="1" applyFill="1"/>
    <xf numFmtId="0" fontId="6" fillId="3" borderId="0" xfId="0" applyFont="1" applyFill="1"/>
    <xf numFmtId="0" fontId="6" fillId="0" borderId="0" xfId="0" applyFont="1" applyFill="1"/>
    <xf numFmtId="0" fontId="2" fillId="0" borderId="0" xfId="0" applyFont="1" applyFill="1" applyBorder="1" applyAlignment="1" applyProtection="1">
      <alignment horizontal="left"/>
    </xf>
    <xf numFmtId="0" fontId="2" fillId="0" borderId="0" xfId="0" applyFont="1" applyFill="1"/>
    <xf numFmtId="0" fontId="2" fillId="0" borderId="0" xfId="0" applyFont="1" applyAlignment="1" applyProtection="1">
      <alignment horizontal="left"/>
    </xf>
    <xf numFmtId="0" fontId="3" fillId="0" borderId="0" xfId="0" applyFont="1" applyBorder="1" applyAlignment="1" applyProtection="1">
      <alignment horizontal="left"/>
    </xf>
    <xf numFmtId="1" fontId="3" fillId="0" borderId="0" xfId="0" applyNumberFormat="1" applyFont="1" applyFill="1" applyAlignment="1">
      <alignment horizontal="center"/>
    </xf>
    <xf numFmtId="0" fontId="3" fillId="0" borderId="0" xfId="0" applyFont="1" applyBorder="1"/>
    <xf numFmtId="166" fontId="3" fillId="0" borderId="12" xfId="0" applyNumberFormat="1" applyFont="1" applyFill="1" applyBorder="1" applyAlignment="1">
      <alignment horizontal="center"/>
    </xf>
    <xf numFmtId="1" fontId="3" fillId="0" borderId="12" xfId="0" applyNumberFormat="1" applyFont="1" applyFill="1" applyBorder="1" applyAlignment="1">
      <alignment horizontal="center"/>
    </xf>
    <xf numFmtId="166" fontId="3" fillId="0" borderId="13" xfId="0" applyNumberFormat="1" applyFont="1" applyFill="1" applyBorder="1" applyAlignment="1">
      <alignment horizontal="center"/>
    </xf>
    <xf numFmtId="1" fontId="3" fillId="0" borderId="12" xfId="1" applyNumberFormat="1" applyFont="1" applyFill="1" applyBorder="1" applyAlignment="1">
      <alignment horizontal="center"/>
    </xf>
    <xf numFmtId="49" fontId="17" fillId="0" borderId="0" xfId="0" applyNumberFormat="1" applyFont="1" applyFill="1" applyBorder="1"/>
    <xf numFmtId="0" fontId="3" fillId="0" borderId="1" xfId="0" applyFont="1" applyBorder="1" applyAlignment="1" applyProtection="1">
      <alignment horizontal="left"/>
    </xf>
    <xf numFmtId="1" fontId="3" fillId="0" borderId="10" xfId="0" applyNumberFormat="1" applyFont="1" applyFill="1" applyBorder="1" applyAlignment="1">
      <alignment horizontal="center"/>
    </xf>
    <xf numFmtId="1" fontId="3" fillId="0" borderId="9" xfId="0" applyNumberFormat="1" applyFont="1" applyFill="1" applyBorder="1" applyAlignment="1">
      <alignment horizontal="center"/>
    </xf>
    <xf numFmtId="1" fontId="3" fillId="0" borderId="0" xfId="1" applyNumberFormat="1" applyFont="1" applyFill="1" applyBorder="1" applyAlignment="1">
      <alignment horizontal="center"/>
    </xf>
    <xf numFmtId="0" fontId="3" fillId="0" borderId="4" xfId="0" applyFont="1" applyFill="1" applyBorder="1" applyAlignment="1" applyProtection="1">
      <alignment horizontal="left"/>
    </xf>
    <xf numFmtId="0" fontId="9" fillId="0" borderId="5" xfId="0" applyFont="1" applyFill="1" applyBorder="1" applyAlignment="1">
      <alignment horizontal="center"/>
    </xf>
    <xf numFmtId="166" fontId="4" fillId="0" borderId="0" xfId="0" applyNumberFormat="1" applyFont="1" applyFill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0" xfId="0" applyFont="1" applyFill="1" applyBorder="1"/>
    <xf numFmtId="0" fontId="4" fillId="0" borderId="0" xfId="0" applyFont="1" applyBorder="1" applyAlignment="1" applyProtection="1">
      <alignment horizontal="left"/>
    </xf>
    <xf numFmtId="0" fontId="3" fillId="0" borderId="0" xfId="0" applyFont="1" applyAlignment="1" applyProtection="1">
      <alignment horizontal="left"/>
    </xf>
    <xf numFmtId="0" fontId="3" fillId="0" borderId="0" xfId="0" applyFont="1" applyFill="1" applyBorder="1" applyAlignment="1" applyProtection="1">
      <alignment horizontal="left"/>
    </xf>
    <xf numFmtId="0" fontId="4" fillId="0" borderId="0" xfId="0" applyFont="1" applyAlignment="1">
      <alignment horizontal="left"/>
    </xf>
    <xf numFmtId="0" fontId="4" fillId="0" borderId="1" xfId="0" applyFont="1" applyBorder="1" applyAlignment="1" applyProtection="1">
      <alignment horizontal="left"/>
    </xf>
    <xf numFmtId="0" fontId="3" fillId="0" borderId="1" xfId="0" applyFont="1" applyFill="1" applyBorder="1" applyAlignment="1" applyProtection="1">
      <alignment horizontal="left"/>
    </xf>
    <xf numFmtId="0" fontId="3" fillId="0" borderId="12" xfId="0" applyFont="1" applyFill="1" applyBorder="1" applyAlignment="1">
      <alignment horizontal="center"/>
    </xf>
    <xf numFmtId="0" fontId="4" fillId="0" borderId="7" xfId="0" applyFont="1" applyFill="1" applyBorder="1"/>
    <xf numFmtId="0" fontId="3" fillId="0" borderId="4" xfId="0" applyFont="1" applyFill="1" applyBorder="1"/>
    <xf numFmtId="0" fontId="9" fillId="0" borderId="4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centerContinuous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9" fillId="0" borderId="0" xfId="0" applyFont="1" applyAlignment="1" applyProtection="1">
      <alignment horizontal="left"/>
    </xf>
    <xf numFmtId="0" fontId="9" fillId="0" borderId="0" xfId="0" applyFont="1" applyFill="1" applyAlignment="1" applyProtection="1">
      <alignment horizontal="left"/>
    </xf>
    <xf numFmtId="0" fontId="4" fillId="0" borderId="0" xfId="0" applyFont="1" applyAlignment="1" applyProtection="1">
      <alignment horizontal="left"/>
    </xf>
    <xf numFmtId="0" fontId="9" fillId="0" borderId="0" xfId="0" applyFont="1"/>
    <xf numFmtId="0" fontId="4" fillId="0" borderId="0" xfId="0" applyFont="1" applyFill="1"/>
    <xf numFmtId="0" fontId="4" fillId="0" borderId="0" xfId="0" applyFont="1"/>
    <xf numFmtId="0" fontId="4" fillId="2" borderId="0" xfId="0" applyFont="1" applyFill="1"/>
    <xf numFmtId="0" fontId="14" fillId="0" borderId="0" xfId="0" applyFont="1"/>
    <xf numFmtId="0" fontId="3" fillId="0" borderId="0" xfId="0" applyFont="1" applyFill="1" applyBorder="1"/>
    <xf numFmtId="0" fontId="4" fillId="0" borderId="0" xfId="0" applyFont="1" applyFill="1" applyAlignment="1">
      <alignment horizontal="center"/>
    </xf>
    <xf numFmtId="0" fontId="4" fillId="4" borderId="0" xfId="0" applyFont="1" applyFill="1"/>
    <xf numFmtId="0" fontId="4" fillId="3" borderId="0" xfId="0" applyFont="1" applyFill="1"/>
    <xf numFmtId="0" fontId="3" fillId="0" borderId="2" xfId="0" applyFont="1" applyFill="1" applyBorder="1" applyAlignment="1" applyProtection="1">
      <alignment horizontal="centerContinuous"/>
    </xf>
    <xf numFmtId="0" fontId="3" fillId="0" borderId="17" xfId="0" applyFont="1" applyFill="1" applyBorder="1" applyAlignment="1" applyProtection="1">
      <alignment horizontal="centerContinuous"/>
    </xf>
    <xf numFmtId="0" fontId="4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6" fillId="2" borderId="0" xfId="0" applyFont="1" applyFill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6" fillId="0" borderId="0" xfId="0" applyFont="1" applyFill="1" applyAlignment="1" applyProtection="1">
      <alignment horizontal="left"/>
    </xf>
    <xf numFmtId="0" fontId="6" fillId="4" borderId="0" xfId="0" applyFont="1" applyFill="1" applyAlignment="1" applyProtection="1">
      <alignment horizontal="left"/>
    </xf>
    <xf numFmtId="0" fontId="4" fillId="0" borderId="0" xfId="0" applyFont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1" fontId="3" fillId="0" borderId="0" xfId="0" applyNumberFormat="1" applyFont="1" applyFill="1" applyBorder="1" applyAlignment="1">
      <alignment horizontal="center"/>
    </xf>
    <xf numFmtId="1" fontId="5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/>
    <xf numFmtId="0" fontId="14" fillId="0" borderId="0" xfId="0" applyFont="1" applyBorder="1" applyAlignment="1">
      <alignment horizontal="center" vertical="center" textRotation="90"/>
    </xf>
    <xf numFmtId="2" fontId="15" fillId="0" borderId="0" xfId="0" applyNumberFormat="1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1" fontId="3" fillId="0" borderId="7" xfId="0" applyNumberFormat="1" applyFont="1" applyFill="1" applyBorder="1" applyAlignment="1">
      <alignment horizontal="center"/>
    </xf>
    <xf numFmtId="0" fontId="4" fillId="0" borderId="0" xfId="0" applyFont="1" applyFill="1" applyBorder="1"/>
    <xf numFmtId="0" fontId="4" fillId="0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164" fontId="2" fillId="0" borderId="0" xfId="0" applyNumberFormat="1" applyFont="1" applyFill="1" applyBorder="1" applyAlignment="1" applyProtection="1">
      <alignment horizontal="left"/>
    </xf>
    <xf numFmtId="164" fontId="3" fillId="0" borderId="0" xfId="0" applyNumberFormat="1" applyFont="1" applyFill="1" applyBorder="1"/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4" fillId="0" borderId="5" xfId="0" applyFont="1" applyBorder="1" applyAlignment="1">
      <alignment horizontal="center"/>
    </xf>
    <xf numFmtId="2" fontId="4" fillId="0" borderId="0" xfId="0" applyNumberFormat="1" applyFont="1" applyFill="1" applyBorder="1" applyAlignment="1">
      <alignment horizontal="center"/>
    </xf>
    <xf numFmtId="0" fontId="0" fillId="0" borderId="0" xfId="0" applyAlignment="1">
      <alignment horizontal="center" vertical="center" textRotation="90"/>
    </xf>
    <xf numFmtId="0" fontId="3" fillId="0" borderId="1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2" fontId="3" fillId="0" borderId="0" xfId="0" applyNumberFormat="1" applyFont="1" applyFill="1" applyBorder="1"/>
    <xf numFmtId="0" fontId="4" fillId="0" borderId="0" xfId="0" applyFont="1" applyAlignment="1">
      <alignment horizontal="center" wrapText="1"/>
    </xf>
    <xf numFmtId="0" fontId="4" fillId="0" borderId="4" xfId="0" applyFont="1" applyBorder="1" applyAlignment="1">
      <alignment horizontal="center"/>
    </xf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horizontal="center"/>
    </xf>
    <xf numFmtId="1" fontId="5" fillId="0" borderId="0" xfId="0" applyNumberFormat="1" applyFont="1" applyFill="1" applyAlignment="1">
      <alignment horizontal="center"/>
    </xf>
    <xf numFmtId="1" fontId="3" fillId="0" borderId="16" xfId="0" applyNumberFormat="1" applyFont="1" applyFill="1" applyBorder="1" applyAlignment="1">
      <alignment horizontal="center"/>
    </xf>
    <xf numFmtId="1" fontId="3" fillId="0" borderId="13" xfId="0" applyNumberFormat="1" applyFont="1" applyFill="1" applyBorder="1" applyAlignment="1">
      <alignment horizontal="center"/>
    </xf>
    <xf numFmtId="165" fontId="3" fillId="0" borderId="0" xfId="0" applyNumberFormat="1" applyFont="1" applyFill="1" applyBorder="1" applyAlignment="1">
      <alignment horizontal="center"/>
    </xf>
    <xf numFmtId="1" fontId="5" fillId="0" borderId="10" xfId="0" applyNumberFormat="1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165" fontId="3" fillId="0" borderId="7" xfId="0" applyNumberFormat="1" applyFont="1" applyFill="1" applyBorder="1" applyAlignment="1">
      <alignment horizontal="center"/>
    </xf>
    <xf numFmtId="2" fontId="3" fillId="0" borderId="7" xfId="0" applyNumberFormat="1" applyFont="1" applyFill="1" applyBorder="1" applyAlignment="1">
      <alignment horizontal="center"/>
    </xf>
    <xf numFmtId="1" fontId="3" fillId="0" borderId="11" xfId="0" applyNumberFormat="1" applyFont="1" applyFill="1" applyBorder="1" applyAlignment="1">
      <alignment horizontal="center"/>
    </xf>
    <xf numFmtId="165" fontId="3" fillId="0" borderId="12" xfId="0" applyNumberFormat="1" applyFont="1" applyFill="1" applyBorder="1" applyAlignment="1">
      <alignment horizontal="center"/>
    </xf>
    <xf numFmtId="2" fontId="3" fillId="0" borderId="12" xfId="0" applyNumberFormat="1" applyFont="1" applyFill="1" applyBorder="1" applyAlignment="1">
      <alignment horizontal="center"/>
    </xf>
    <xf numFmtId="0" fontId="4" fillId="0" borderId="18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/>
    </xf>
    <xf numFmtId="1" fontId="3" fillId="0" borderId="19" xfId="0" applyNumberFormat="1" applyFont="1" applyFill="1" applyBorder="1" applyAlignment="1">
      <alignment horizontal="center"/>
    </xf>
    <xf numFmtId="1" fontId="5" fillId="0" borderId="19" xfId="0" applyNumberFormat="1" applyFont="1" applyFill="1" applyBorder="1" applyAlignment="1">
      <alignment horizontal="center"/>
    </xf>
    <xf numFmtId="1" fontId="3" fillId="0" borderId="18" xfId="0" applyNumberFormat="1" applyFont="1" applyFill="1" applyBorder="1" applyAlignment="1">
      <alignment horizontal="center"/>
    </xf>
    <xf numFmtId="165" fontId="3" fillId="0" borderId="19" xfId="0" applyNumberFormat="1" applyFont="1" applyFill="1" applyBorder="1" applyAlignment="1">
      <alignment horizontal="center"/>
    </xf>
    <xf numFmtId="2" fontId="3" fillId="0" borderId="19" xfId="0" applyNumberFormat="1" applyFont="1" applyFill="1" applyBorder="1" applyAlignment="1">
      <alignment horizontal="center"/>
    </xf>
    <xf numFmtId="166" fontId="3" fillId="0" borderId="7" xfId="0" applyNumberFormat="1" applyFont="1" applyFill="1" applyBorder="1" applyAlignment="1">
      <alignment horizontal="center"/>
    </xf>
    <xf numFmtId="2" fontId="4" fillId="0" borderId="0" xfId="0" applyNumberFormat="1" applyFont="1"/>
    <xf numFmtId="0" fontId="4" fillId="0" borderId="3" xfId="0" applyFont="1" applyFill="1" applyBorder="1"/>
    <xf numFmtId="0" fontId="4" fillId="0" borderId="7" xfId="0" applyFont="1" applyBorder="1"/>
    <xf numFmtId="2" fontId="4" fillId="0" borderId="0" xfId="0" applyNumberFormat="1" applyFont="1" applyFill="1" applyBorder="1"/>
    <xf numFmtId="2" fontId="4" fillId="0" borderId="4" xfId="0" applyNumberFormat="1" applyFont="1" applyFill="1" applyBorder="1"/>
    <xf numFmtId="0" fontId="4" fillId="0" borderId="4" xfId="0" applyFont="1" applyFill="1" applyBorder="1"/>
    <xf numFmtId="1" fontId="4" fillId="0" borderId="0" xfId="0" applyNumberFormat="1" applyFont="1" applyFill="1" applyBorder="1"/>
    <xf numFmtId="0" fontId="4" fillId="0" borderId="12" xfId="0" applyFont="1" applyFill="1" applyBorder="1" applyAlignment="1">
      <alignment horizontal="center"/>
    </xf>
    <xf numFmtId="0" fontId="4" fillId="0" borderId="19" xfId="0" applyFont="1" applyFill="1" applyBorder="1" applyAlignment="1">
      <alignment horizontal="center"/>
    </xf>
    <xf numFmtId="2" fontId="4" fillId="0" borderId="7" xfId="0" applyNumberFormat="1" applyFont="1" applyFill="1" applyBorder="1" applyAlignment="1">
      <alignment horizontal="center"/>
    </xf>
    <xf numFmtId="2" fontId="4" fillId="0" borderId="12" xfId="0" applyNumberFormat="1" applyFont="1" applyFill="1" applyBorder="1" applyAlignment="1">
      <alignment horizontal="center"/>
    </xf>
    <xf numFmtId="2" fontId="4" fillId="0" borderId="19" xfId="0" applyNumberFormat="1" applyFont="1" applyFill="1" applyBorder="1" applyAlignment="1">
      <alignment horizontal="center"/>
    </xf>
    <xf numFmtId="2" fontId="9" fillId="0" borderId="0" xfId="0" applyNumberFormat="1" applyFont="1" applyFill="1" applyBorder="1"/>
    <xf numFmtId="166" fontId="4" fillId="0" borderId="0" xfId="0" applyNumberFormat="1" applyFont="1" applyFill="1" applyBorder="1"/>
    <xf numFmtId="0" fontId="7" fillId="0" borderId="0" xfId="0" applyFont="1" applyAlignment="1" applyProtection="1">
      <alignment horizontal="left"/>
    </xf>
    <xf numFmtId="0" fontId="7" fillId="2" borderId="0" xfId="0" applyFont="1" applyFill="1" applyAlignment="1" applyProtection="1">
      <alignment horizontal="left"/>
    </xf>
    <xf numFmtId="0" fontId="7" fillId="0" borderId="0" xfId="0" applyFont="1" applyFill="1" applyAlignment="1" applyProtection="1">
      <alignment horizontal="left"/>
    </xf>
    <xf numFmtId="0" fontId="7" fillId="3" borderId="0" xfId="0" applyFont="1" applyFill="1" applyAlignment="1" applyProtection="1">
      <alignment horizontal="left"/>
    </xf>
    <xf numFmtId="0" fontId="7" fillId="0" borderId="0" xfId="0" applyFont="1" applyFill="1"/>
    <xf numFmtId="0" fontId="7" fillId="2" borderId="0" xfId="0" applyFont="1" applyFill="1"/>
    <xf numFmtId="0" fontId="7" fillId="4" borderId="0" xfId="0" applyFont="1" applyFill="1" applyAlignment="1" applyProtection="1">
      <alignment horizontal="left"/>
    </xf>
    <xf numFmtId="0" fontId="9" fillId="0" borderId="7" xfId="0" applyFont="1" applyFill="1" applyBorder="1" applyAlignment="1" applyProtection="1">
      <alignment horizontal="center" textRotation="90"/>
    </xf>
    <xf numFmtId="0" fontId="9" fillId="0" borderId="16" xfId="0" applyFont="1" applyFill="1" applyBorder="1" applyAlignment="1" applyProtection="1">
      <alignment horizontal="center" textRotation="90"/>
    </xf>
    <xf numFmtId="0" fontId="4" fillId="0" borderId="0" xfId="0" applyFont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164" fontId="3" fillId="0" borderId="0" xfId="0" applyNumberFormat="1" applyFont="1" applyFill="1" applyBorder="1" applyAlignment="1" applyProtection="1">
      <alignment horizontal="center"/>
    </xf>
    <xf numFmtId="166" fontId="3" fillId="0" borderId="0" xfId="0" applyNumberFormat="1" applyFont="1" applyFill="1" applyBorder="1" applyAlignment="1">
      <alignment horizontal="center"/>
    </xf>
    <xf numFmtId="166" fontId="4" fillId="0" borderId="5" xfId="0" applyNumberFormat="1" applyFont="1" applyFill="1" applyBorder="1" applyAlignment="1">
      <alignment horizontal="center"/>
    </xf>
    <xf numFmtId="166" fontId="3" fillId="0" borderId="5" xfId="0" applyNumberFormat="1" applyFont="1" applyFill="1" applyBorder="1" applyAlignment="1">
      <alignment horizontal="center"/>
    </xf>
    <xf numFmtId="166" fontId="3" fillId="0" borderId="0" xfId="0" applyNumberFormat="1" applyFont="1" applyFill="1" applyBorder="1"/>
    <xf numFmtId="0" fontId="3" fillId="0" borderId="0" xfId="5" applyFont="1" applyFill="1" applyBorder="1" applyAlignment="1">
      <alignment horizontal="center"/>
    </xf>
    <xf numFmtId="0" fontId="2" fillId="0" borderId="0" xfId="5" applyFont="1" applyFill="1" applyBorder="1" applyAlignment="1">
      <alignment horizontal="center" vertical="center" wrapText="1"/>
    </xf>
    <xf numFmtId="2" fontId="2" fillId="0" borderId="0" xfId="5" applyNumberFormat="1" applyFont="1" applyFill="1" applyBorder="1" applyAlignment="1">
      <alignment horizontal="center" vertical="center" wrapText="1"/>
    </xf>
    <xf numFmtId="2" fontId="3" fillId="0" borderId="0" xfId="5" applyNumberFormat="1" applyFont="1" applyFill="1" applyBorder="1" applyAlignment="1">
      <alignment horizontal="center"/>
    </xf>
    <xf numFmtId="0" fontId="3" fillId="0" borderId="0" xfId="5" applyFont="1" applyFill="1" applyAlignment="1">
      <alignment horizontal="center"/>
    </xf>
    <xf numFmtId="2" fontId="3" fillId="0" borderId="0" xfId="5" applyNumberFormat="1" applyFont="1" applyFill="1" applyAlignment="1">
      <alignment horizontal="center"/>
    </xf>
    <xf numFmtId="0" fontId="3" fillId="0" borderId="0" xfId="5" applyFont="1" applyFill="1" applyAlignment="1">
      <alignment horizontal="left"/>
    </xf>
    <xf numFmtId="2" fontId="23" fillId="0" borderId="0" xfId="5" applyNumberFormat="1" applyFont="1" applyFill="1" applyBorder="1" applyAlignment="1">
      <alignment horizontal="center" textRotation="90" wrapText="1"/>
    </xf>
    <xf numFmtId="2" fontId="3" fillId="0" borderId="0" xfId="5" applyNumberFormat="1" applyFont="1" applyFill="1" applyBorder="1" applyAlignment="1">
      <alignment horizontal="center" wrapText="1"/>
    </xf>
    <xf numFmtId="0" fontId="18" fillId="0" borderId="0" xfId="0" applyFont="1" applyFill="1"/>
    <xf numFmtId="0" fontId="22" fillId="0" borderId="0" xfId="5" applyFont="1" applyFill="1"/>
    <xf numFmtId="0" fontId="2" fillId="0" borderId="0" xfId="7" applyFont="1" applyFill="1" applyAlignment="1">
      <alignment horizontal="center" vertical="center" wrapText="1"/>
    </xf>
    <xf numFmtId="2" fontId="2" fillId="0" borderId="0" xfId="7" applyNumberFormat="1" applyFont="1" applyFill="1" applyAlignment="1">
      <alignment horizontal="center" vertical="center" wrapText="1"/>
    </xf>
    <xf numFmtId="0" fontId="3" fillId="0" borderId="0" xfId="7" applyFont="1" applyFill="1" applyAlignment="1">
      <alignment horizontal="center"/>
    </xf>
    <xf numFmtId="2" fontId="3" fillId="0" borderId="0" xfId="7" applyNumberFormat="1" applyFont="1" applyFill="1" applyAlignment="1">
      <alignment horizontal="center"/>
    </xf>
    <xf numFmtId="0" fontId="22" fillId="0" borderId="0" xfId="7" applyFont="1" applyFill="1"/>
    <xf numFmtId="2" fontId="3" fillId="0" borderId="0" xfId="7" applyNumberFormat="1" applyFont="1" applyFill="1" applyBorder="1" applyAlignment="1">
      <alignment horizontal="center" wrapText="1"/>
    </xf>
    <xf numFmtId="2" fontId="23" fillId="0" borderId="0" xfId="7" applyNumberFormat="1" applyFont="1" applyFill="1" applyAlignment="1">
      <alignment horizontal="center" textRotation="90" wrapText="1"/>
    </xf>
    <xf numFmtId="0" fontId="4" fillId="0" borderId="0" xfId="0" applyFont="1" applyBorder="1" applyAlignment="1">
      <alignment horizontal="left"/>
    </xf>
    <xf numFmtId="0" fontId="4" fillId="0" borderId="4" xfId="0" applyFont="1" applyFill="1" applyBorder="1" applyAlignment="1">
      <alignment horizontal="center"/>
    </xf>
    <xf numFmtId="1" fontId="3" fillId="0" borderId="7" xfId="1" applyNumberFormat="1" applyFont="1" applyFill="1" applyBorder="1" applyAlignment="1">
      <alignment horizontal="center"/>
    </xf>
    <xf numFmtId="1" fontId="3" fillId="0" borderId="10" xfId="1" applyNumberFormat="1" applyFont="1" applyFill="1" applyBorder="1" applyAlignment="1">
      <alignment horizontal="center"/>
    </xf>
    <xf numFmtId="166" fontId="3" fillId="0" borderId="9" xfId="0" applyNumberFormat="1" applyFont="1" applyFill="1" applyBorder="1" applyAlignment="1">
      <alignment horizontal="center"/>
    </xf>
    <xf numFmtId="166" fontId="3" fillId="0" borderId="16" xfId="0" applyNumberFormat="1" applyFont="1" applyFill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5" fillId="0" borderId="7" xfId="0" applyFont="1" applyBorder="1" applyAlignment="1">
      <alignment horizontal="center"/>
    </xf>
    <xf numFmtId="49" fontId="3" fillId="0" borderId="7" xfId="0" applyNumberFormat="1" applyFont="1" applyFill="1" applyBorder="1" applyAlignment="1">
      <alignment horizontal="center"/>
    </xf>
    <xf numFmtId="0" fontId="3" fillId="0" borderId="16" xfId="0" applyFont="1" applyFill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4" xfId="0" applyFont="1" applyBorder="1" applyAlignment="1" applyProtection="1">
      <alignment horizontal="left"/>
    </xf>
    <xf numFmtId="0" fontId="9" fillId="0" borderId="8" xfId="0" applyFont="1" applyFill="1" applyBorder="1" applyAlignment="1" applyProtection="1">
      <alignment horizontal="center" textRotation="90"/>
    </xf>
    <xf numFmtId="0" fontId="3" fillId="0" borderId="12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24" fillId="0" borderId="0" xfId="0" applyFont="1"/>
    <xf numFmtId="0" fontId="24" fillId="0" borderId="0" xfId="0" applyFont="1" applyBorder="1"/>
    <xf numFmtId="2" fontId="3" fillId="0" borderId="10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/>
    <xf numFmtId="1" fontId="3" fillId="0" borderId="0" xfId="0" applyNumberFormat="1" applyFont="1" applyBorder="1" applyAlignment="1"/>
    <xf numFmtId="0" fontId="25" fillId="0" borderId="5" xfId="0" applyFont="1" applyBorder="1" applyAlignment="1">
      <alignment horizontal="center"/>
    </xf>
    <xf numFmtId="164" fontId="3" fillId="0" borderId="4" xfId="0" applyNumberFormat="1" applyFont="1" applyFill="1" applyBorder="1" applyAlignment="1" applyProtection="1">
      <alignment horizontal="left"/>
    </xf>
    <xf numFmtId="164" fontId="2" fillId="0" borderId="4" xfId="0" applyNumberFormat="1" applyFont="1" applyFill="1" applyBorder="1" applyAlignment="1" applyProtection="1">
      <alignment horizontal="center" textRotation="90"/>
    </xf>
    <xf numFmtId="164" fontId="3" fillId="0" borderId="0" xfId="0" applyNumberFormat="1" applyFont="1" applyFill="1" applyBorder="1" applyAlignment="1" applyProtection="1">
      <alignment horizontal="left"/>
    </xf>
    <xf numFmtId="164" fontId="3" fillId="0" borderId="1" xfId="0" applyNumberFormat="1" applyFont="1" applyFill="1" applyBorder="1" applyAlignment="1" applyProtection="1">
      <alignment horizontal="left"/>
    </xf>
    <xf numFmtId="164" fontId="6" fillId="0" borderId="0" xfId="0" applyNumberFormat="1" applyFont="1" applyFill="1" applyBorder="1" applyAlignment="1" applyProtection="1">
      <alignment horizontal="left"/>
    </xf>
    <xf numFmtId="164" fontId="6" fillId="2" borderId="0" xfId="0" applyNumberFormat="1" applyFont="1" applyFill="1" applyBorder="1" applyAlignment="1" applyProtection="1">
      <alignment horizontal="left"/>
    </xf>
    <xf numFmtId="164" fontId="6" fillId="2" borderId="0" xfId="0" applyNumberFormat="1" applyFont="1" applyFill="1" applyBorder="1"/>
    <xf numFmtId="164" fontId="6" fillId="3" borderId="0" xfId="0" applyNumberFormat="1" applyFont="1" applyFill="1" applyBorder="1" applyAlignment="1" applyProtection="1">
      <alignment horizontal="left"/>
    </xf>
    <xf numFmtId="164" fontId="6" fillId="3" borderId="0" xfId="0" applyNumberFormat="1" applyFont="1" applyFill="1" applyBorder="1"/>
    <xf numFmtId="164" fontId="2" fillId="0" borderId="4" xfId="0" applyNumberFormat="1" applyFont="1" applyFill="1" applyBorder="1"/>
    <xf numFmtId="0" fontId="2" fillId="0" borderId="0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9" fillId="0" borderId="0" xfId="0" applyFont="1" applyFill="1" applyAlignment="1">
      <alignment horizontal="center"/>
    </xf>
    <xf numFmtId="0" fontId="9" fillId="0" borderId="4" xfId="0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 applyProtection="1">
      <alignment horizontal="center"/>
    </xf>
    <xf numFmtId="0" fontId="4" fillId="0" borderId="7" xfId="0" applyFont="1" applyFill="1" applyBorder="1" applyAlignment="1" applyProtection="1">
      <alignment horizontal="center"/>
    </xf>
    <xf numFmtId="0" fontId="3" fillId="0" borderId="7" xfId="0" applyFont="1" applyFill="1" applyBorder="1" applyAlignment="1" applyProtection="1">
      <alignment horizontal="center"/>
    </xf>
    <xf numFmtId="0" fontId="10" fillId="0" borderId="7" xfId="0" applyFont="1" applyFill="1" applyBorder="1" applyAlignment="1">
      <alignment horizontal="center"/>
    </xf>
    <xf numFmtId="0" fontId="10" fillId="0" borderId="7" xfId="0" applyFont="1" applyFill="1" applyBorder="1" applyAlignment="1" applyProtection="1">
      <alignment horizontal="center"/>
    </xf>
    <xf numFmtId="0" fontId="24" fillId="0" borderId="0" xfId="0" applyFont="1" applyAlignment="1">
      <alignment horizontal="center"/>
    </xf>
    <xf numFmtId="0" fontId="3" fillId="0" borderId="0" xfId="0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2" fontId="3" fillId="0" borderId="0" xfId="0" applyNumberFormat="1" applyFont="1" applyFill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textRotation="90"/>
    </xf>
    <xf numFmtId="0" fontId="4" fillId="0" borderId="1" xfId="0" applyFont="1" applyBorder="1" applyAlignment="1">
      <alignment horizontal="center" textRotation="90"/>
    </xf>
    <xf numFmtId="0" fontId="3" fillId="0" borderId="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2" fontId="4" fillId="0" borderId="0" xfId="0" applyNumberFormat="1" applyFont="1" applyFill="1"/>
    <xf numFmtId="0" fontId="3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3" fillId="0" borderId="2" xfId="0" applyFont="1" applyFill="1" applyBorder="1" applyAlignment="1" applyProtection="1">
      <alignment horizontal="centerContinuous"/>
    </xf>
    <xf numFmtId="2" fontId="3" fillId="0" borderId="0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/>
    <xf numFmtId="2" fontId="4" fillId="0" borderId="0" xfId="0" applyNumberFormat="1" applyFont="1" applyFill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166" fontId="3" fillId="0" borderId="1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24" fillId="0" borderId="0" xfId="0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 applyAlignment="1" applyProtection="1">
      <alignment horizontal="left"/>
    </xf>
    <xf numFmtId="0" fontId="18" fillId="0" borderId="0" xfId="0" applyFont="1" applyFill="1" applyAlignment="1">
      <alignment horizontal="left"/>
    </xf>
    <xf numFmtId="0" fontId="13" fillId="0" borderId="0" xfId="0" applyFont="1" applyBorder="1" applyAlignment="1"/>
    <xf numFmtId="0" fontId="4" fillId="0" borderId="0" xfId="0" applyFont="1" applyFill="1" applyAlignment="1" applyProtection="1">
      <alignment horizontal="left"/>
    </xf>
    <xf numFmtId="166" fontId="3" fillId="0" borderId="11" xfId="0" applyNumberFormat="1" applyFont="1" applyFill="1" applyBorder="1" applyAlignment="1">
      <alignment horizontal="center"/>
    </xf>
    <xf numFmtId="1" fontId="24" fillId="0" borderId="12" xfId="0" applyNumberFormat="1" applyFont="1" applyFill="1" applyBorder="1" applyAlignment="1">
      <alignment horizontal="center"/>
    </xf>
    <xf numFmtId="1" fontId="24" fillId="0" borderId="0" xfId="0" applyNumberFormat="1" applyFont="1" applyFill="1" applyAlignment="1">
      <alignment horizontal="center"/>
    </xf>
    <xf numFmtId="1" fontId="24" fillId="0" borderId="7" xfId="0" applyNumberFormat="1" applyFont="1" applyFill="1" applyBorder="1" applyAlignment="1">
      <alignment horizontal="center"/>
    </xf>
    <xf numFmtId="1" fontId="24" fillId="0" borderId="11" xfId="0" applyNumberFormat="1" applyFont="1" applyFill="1" applyBorder="1" applyAlignment="1">
      <alignment horizontal="center"/>
    </xf>
    <xf numFmtId="1" fontId="24" fillId="0" borderId="4" xfId="0" applyNumberFormat="1" applyFont="1" applyFill="1" applyBorder="1" applyAlignment="1">
      <alignment horizontal="center"/>
    </xf>
    <xf numFmtId="1" fontId="24" fillId="0" borderId="8" xfId="0" applyNumberFormat="1" applyFont="1" applyFill="1" applyBorder="1" applyAlignment="1">
      <alignment horizontal="center"/>
    </xf>
    <xf numFmtId="166" fontId="24" fillId="0" borderId="12" xfId="0" applyNumberFormat="1" applyFont="1" applyBorder="1" applyAlignment="1">
      <alignment horizontal="center"/>
    </xf>
    <xf numFmtId="166" fontId="24" fillId="0" borderId="0" xfId="0" applyNumberFormat="1" applyFont="1" applyAlignment="1">
      <alignment horizontal="center"/>
    </xf>
    <xf numFmtId="166" fontId="24" fillId="0" borderId="0" xfId="0" applyNumberFormat="1" applyFont="1" applyBorder="1" applyAlignment="1">
      <alignment horizontal="center"/>
    </xf>
    <xf numFmtId="166" fontId="24" fillId="0" borderId="7" xfId="0" applyNumberFormat="1" applyFont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1" fontId="3" fillId="0" borderId="7" xfId="0" applyNumberFormat="1" applyFont="1" applyBorder="1" applyAlignment="1">
      <alignment horizontal="center"/>
    </xf>
    <xf numFmtId="2" fontId="24" fillId="0" borderId="12" xfId="0" applyNumberFormat="1" applyFont="1" applyBorder="1" applyAlignment="1">
      <alignment horizontal="center"/>
    </xf>
    <xf numFmtId="2" fontId="24" fillId="0" borderId="0" xfId="0" applyNumberFormat="1" applyFont="1" applyBorder="1" applyAlignment="1">
      <alignment horizontal="center"/>
    </xf>
    <xf numFmtId="2" fontId="24" fillId="0" borderId="7" xfId="0" applyNumberFormat="1" applyFont="1" applyBorder="1" applyAlignment="1">
      <alignment horizontal="center"/>
    </xf>
    <xf numFmtId="2" fontId="24" fillId="0" borderId="0" xfId="0" applyNumberFormat="1" applyFont="1" applyAlignment="1">
      <alignment horizontal="center"/>
    </xf>
    <xf numFmtId="0" fontId="24" fillId="0" borderId="12" xfId="0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0" fontId="24" fillId="0" borderId="7" xfId="0" applyFont="1" applyBorder="1" applyAlignment="1">
      <alignment horizontal="center"/>
    </xf>
    <xf numFmtId="1" fontId="24" fillId="0" borderId="12" xfId="0" applyNumberFormat="1" applyFont="1" applyBorder="1" applyAlignment="1">
      <alignment horizontal="center"/>
    </xf>
    <xf numFmtId="1" fontId="24" fillId="0" borderId="0" xfId="0" applyNumberFormat="1" applyFont="1" applyBorder="1" applyAlignment="1">
      <alignment horizontal="center"/>
    </xf>
    <xf numFmtId="0" fontId="25" fillId="0" borderId="0" xfId="0" applyFont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4" fillId="0" borderId="8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166" fontId="3" fillId="0" borderId="10" xfId="0" applyNumberFormat="1" applyFont="1" applyFill="1" applyBorder="1" applyAlignment="1">
      <alignment horizontal="center"/>
    </xf>
    <xf numFmtId="1" fontId="5" fillId="0" borderId="7" xfId="0" applyNumberFormat="1" applyFont="1" applyFill="1" applyBorder="1" applyAlignment="1">
      <alignment horizontal="center"/>
    </xf>
    <xf numFmtId="0" fontId="4" fillId="0" borderId="16" xfId="0" applyFont="1" applyFill="1" applyBorder="1" applyAlignment="1">
      <alignment horizontal="centerContinuous"/>
    </xf>
    <xf numFmtId="0" fontId="4" fillId="0" borderId="1" xfId="0" applyFont="1" applyFill="1" applyBorder="1"/>
    <xf numFmtId="0" fontId="25" fillId="0" borderId="0" xfId="0" applyFont="1" applyAlignment="1">
      <alignment horizontal="left"/>
    </xf>
    <xf numFmtId="0" fontId="9" fillId="0" borderId="0" xfId="0" applyFont="1" applyFill="1" applyBorder="1" applyAlignment="1">
      <alignment horizontal="left"/>
    </xf>
    <xf numFmtId="0" fontId="2" fillId="0" borderId="8" xfId="0" applyFont="1" applyFill="1" applyBorder="1" applyAlignment="1" applyProtection="1">
      <alignment horizontal="center" textRotation="90"/>
    </xf>
    <xf numFmtId="0" fontId="25" fillId="0" borderId="7" xfId="0" applyFont="1" applyFill="1" applyBorder="1" applyAlignment="1">
      <alignment horizontal="center" textRotation="90"/>
    </xf>
    <xf numFmtId="0" fontId="25" fillId="0" borderId="16" xfId="0" applyFont="1" applyFill="1" applyBorder="1" applyAlignment="1">
      <alignment horizontal="center" textRotation="90"/>
    </xf>
    <xf numFmtId="0" fontId="24" fillId="0" borderId="8" xfId="0" applyFont="1" applyBorder="1" applyAlignment="1">
      <alignment horizontal="center"/>
    </xf>
    <xf numFmtId="2" fontId="3" fillId="0" borderId="0" xfId="0" applyNumberFormat="1" applyFont="1" applyFill="1" applyBorder="1" applyAlignment="1">
      <alignment horizontal="right"/>
    </xf>
    <xf numFmtId="2" fontId="4" fillId="0" borderId="7" xfId="0" applyNumberFormat="1" applyFont="1" applyFill="1" applyBorder="1"/>
    <xf numFmtId="0" fontId="3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166" fontId="3" fillId="0" borderId="1" xfId="0" applyNumberFormat="1" applyFont="1" applyFill="1" applyBorder="1" applyAlignment="1">
      <alignment horizontal="center"/>
    </xf>
    <xf numFmtId="166" fontId="3" fillId="0" borderId="0" xfId="0" applyNumberFormat="1" applyFont="1" applyFill="1" applyBorder="1" applyAlignment="1" applyProtection="1">
      <alignment horizontal="center"/>
    </xf>
    <xf numFmtId="1" fontId="24" fillId="0" borderId="0" xfId="0" applyNumberFormat="1" applyFont="1" applyAlignment="1">
      <alignment horizontal="center"/>
    </xf>
    <xf numFmtId="166" fontId="24" fillId="0" borderId="5" xfId="0" applyNumberFormat="1" applyFont="1" applyBorder="1" applyAlignment="1">
      <alignment horizontal="center"/>
    </xf>
    <xf numFmtId="1" fontId="24" fillId="0" borderId="5" xfId="0" applyNumberFormat="1" applyFont="1" applyBorder="1" applyAlignment="1">
      <alignment horizontal="center"/>
    </xf>
    <xf numFmtId="1" fontId="24" fillId="0" borderId="7" xfId="0" applyNumberFormat="1" applyFont="1" applyBorder="1" applyAlignment="1">
      <alignment horizontal="center"/>
    </xf>
    <xf numFmtId="1" fontId="4" fillId="0" borderId="0" xfId="0" applyNumberFormat="1" applyFont="1" applyFill="1" applyBorder="1" applyAlignment="1">
      <alignment horizontal="center"/>
    </xf>
    <xf numFmtId="1" fontId="4" fillId="0" borderId="7" xfId="0" applyNumberFormat="1" applyFont="1" applyFill="1" applyBorder="1" applyAlignment="1">
      <alignment horizontal="center"/>
    </xf>
    <xf numFmtId="0" fontId="3" fillId="0" borderId="0" xfId="10" applyFont="1" applyBorder="1" applyAlignment="1">
      <alignment horizontal="center" vertical="center"/>
    </xf>
    <xf numFmtId="0" fontId="3" fillId="0" borderId="0" xfId="3" applyFont="1" applyFill="1" applyBorder="1" applyAlignment="1">
      <alignment horizontal="center" vertical="center" wrapText="1"/>
    </xf>
    <xf numFmtId="0" fontId="3" fillId="0" borderId="0" xfId="3" applyFont="1" applyBorder="1" applyAlignment="1">
      <alignment horizontal="center" vertical="center"/>
    </xf>
    <xf numFmtId="0" fontId="3" fillId="0" borderId="7" xfId="3" applyFont="1" applyBorder="1" applyAlignment="1">
      <alignment horizontal="center" vertical="center"/>
    </xf>
    <xf numFmtId="0" fontId="3" fillId="0" borderId="0" xfId="3" applyFont="1" applyFill="1" applyBorder="1" applyAlignment="1">
      <alignment horizontal="center" vertical="center"/>
    </xf>
    <xf numFmtId="0" fontId="3" fillId="0" borderId="7" xfId="3" applyFont="1" applyFill="1" applyBorder="1" applyAlignment="1">
      <alignment horizontal="center" vertical="center"/>
    </xf>
    <xf numFmtId="0" fontId="3" fillId="0" borderId="0" xfId="10" applyFont="1" applyFill="1" applyBorder="1" applyAlignment="1">
      <alignment horizontal="center" vertical="center"/>
    </xf>
    <xf numFmtId="0" fontId="2" fillId="0" borderId="0" xfId="10" applyFont="1" applyBorder="1" applyAlignment="1">
      <alignment horizontal="center" vertical="center"/>
    </xf>
    <xf numFmtId="2" fontId="3" fillId="0" borderId="0" xfId="3" applyNumberFormat="1" applyFont="1" applyBorder="1" applyAlignment="1">
      <alignment horizontal="center" vertical="center"/>
    </xf>
    <xf numFmtId="2" fontId="3" fillId="0" borderId="7" xfId="3" applyNumberFormat="1" applyFont="1" applyBorder="1" applyAlignment="1">
      <alignment horizontal="center" vertical="center"/>
    </xf>
    <xf numFmtId="2" fontId="3" fillId="0" borderId="0" xfId="3" applyNumberFormat="1" applyFont="1" applyFill="1" applyBorder="1" applyAlignment="1">
      <alignment horizontal="center" vertical="center"/>
    </xf>
    <xf numFmtId="2" fontId="3" fillId="0" borderId="7" xfId="3" applyNumberFormat="1" applyFont="1" applyFill="1" applyBorder="1" applyAlignment="1">
      <alignment horizontal="center" vertical="center"/>
    </xf>
    <xf numFmtId="0" fontId="2" fillId="0" borderId="0" xfId="3" applyFont="1" applyFill="1" applyBorder="1" applyAlignment="1">
      <alignment horizontal="center" vertical="center" wrapText="1"/>
    </xf>
    <xf numFmtId="0" fontId="3" fillId="0" borderId="0" xfId="10" applyFont="1" applyAlignment="1">
      <alignment horizontal="center" vertical="center" wrapText="1"/>
    </xf>
    <xf numFmtId="0" fontId="3" fillId="0" borderId="0" xfId="10" applyFont="1" applyAlignment="1">
      <alignment horizontal="center" vertical="center"/>
    </xf>
    <xf numFmtId="0" fontId="6" fillId="0" borderId="0" xfId="10" applyFont="1" applyFill="1" applyBorder="1" applyAlignment="1">
      <alignment horizontal="center" vertical="center"/>
    </xf>
    <xf numFmtId="0" fontId="3" fillId="0" borderId="7" xfId="10" applyFont="1" applyFill="1" applyBorder="1" applyAlignment="1">
      <alignment horizontal="center" vertical="center"/>
    </xf>
    <xf numFmtId="0" fontId="3" fillId="0" borderId="0" xfId="10" applyFont="1" applyFill="1" applyAlignment="1">
      <alignment horizontal="center" vertical="center"/>
    </xf>
    <xf numFmtId="0" fontId="3" fillId="0" borderId="0" xfId="4" applyFont="1" applyFill="1" applyBorder="1" applyAlignment="1" applyProtection="1">
      <alignment horizontal="center" vertical="center"/>
    </xf>
    <xf numFmtId="0" fontId="3" fillId="0" borderId="7" xfId="4" applyFont="1" applyFill="1" applyBorder="1" applyAlignment="1" applyProtection="1">
      <alignment horizontal="center" vertical="center"/>
    </xf>
    <xf numFmtId="0" fontId="27" fillId="0" borderId="0" xfId="10" applyFont="1" applyFill="1" applyBorder="1" applyAlignment="1">
      <alignment horizontal="center" vertical="center"/>
    </xf>
    <xf numFmtId="0" fontId="8" fillId="0" borderId="0" xfId="10" applyFont="1" applyFill="1" applyBorder="1" applyAlignment="1">
      <alignment horizontal="center" vertical="center"/>
    </xf>
    <xf numFmtId="0" fontId="6" fillId="0" borderId="0" xfId="10" applyFont="1" applyAlignment="1">
      <alignment horizontal="center" vertical="center"/>
    </xf>
    <xf numFmtId="0" fontId="3" fillId="0" borderId="0" xfId="10" applyNumberFormat="1" applyFont="1" applyFill="1" applyBorder="1" applyAlignment="1">
      <alignment horizontal="center" vertical="center"/>
    </xf>
    <xf numFmtId="0" fontId="6" fillId="0" borderId="5" xfId="10" applyFont="1" applyBorder="1" applyAlignment="1">
      <alignment horizontal="center" vertical="center"/>
    </xf>
    <xf numFmtId="0" fontId="2" fillId="0" borderId="0" xfId="10" applyFont="1" applyFill="1" applyBorder="1" applyAlignment="1">
      <alignment horizontal="center" vertical="center"/>
    </xf>
    <xf numFmtId="0" fontId="6" fillId="0" borderId="0" xfId="10" applyFont="1" applyBorder="1" applyAlignment="1">
      <alignment horizontal="center" vertical="center"/>
    </xf>
    <xf numFmtId="0" fontId="28" fillId="0" borderId="0" xfId="10" applyFont="1" applyFill="1" applyBorder="1" applyAlignment="1">
      <alignment horizontal="center" vertical="center"/>
    </xf>
    <xf numFmtId="0" fontId="3" fillId="0" borderId="7" xfId="10" applyFont="1" applyBorder="1" applyAlignment="1">
      <alignment horizontal="center" vertical="center"/>
    </xf>
    <xf numFmtId="0" fontId="3" fillId="0" borderId="21" xfId="10" applyFont="1" applyBorder="1" applyAlignment="1">
      <alignment horizontal="center" vertical="center"/>
    </xf>
    <xf numFmtId="0" fontId="3" fillId="0" borderId="21" xfId="10" applyFont="1" applyFill="1" applyBorder="1" applyAlignment="1">
      <alignment horizontal="center" vertical="center"/>
    </xf>
    <xf numFmtId="0" fontId="3" fillId="0" borderId="22" xfId="10" applyFont="1" applyBorder="1" applyAlignment="1">
      <alignment horizontal="center" vertical="center"/>
    </xf>
    <xf numFmtId="0" fontId="2" fillId="0" borderId="0" xfId="10" applyFont="1" applyBorder="1" applyAlignment="1">
      <alignment horizontal="left" vertical="center"/>
    </xf>
    <xf numFmtId="166" fontId="3" fillId="0" borderId="0" xfId="10" applyNumberFormat="1" applyFont="1" applyBorder="1" applyAlignment="1">
      <alignment horizontal="center" vertical="center"/>
    </xf>
    <xf numFmtId="0" fontId="2" fillId="0" borderId="0" xfId="10" applyFont="1" applyFill="1" applyAlignment="1">
      <alignment horizontal="left" vertical="center"/>
    </xf>
    <xf numFmtId="0" fontId="9" fillId="0" borderId="0" xfId="10" applyFont="1" applyAlignment="1">
      <alignment horizontal="left"/>
    </xf>
    <xf numFmtId="0" fontId="3" fillId="0" borderId="0" xfId="10" applyFont="1" applyFill="1" applyAlignment="1">
      <alignment horizontal="left" vertical="center"/>
    </xf>
    <xf numFmtId="0" fontId="3" fillId="0" borderId="0" xfId="3" applyFont="1" applyBorder="1" applyAlignment="1">
      <alignment horizontal="left" vertical="center" wrapText="1"/>
    </xf>
    <xf numFmtId="2" fontId="3" fillId="0" borderId="0" xfId="10" applyNumberFormat="1" applyFont="1" applyBorder="1" applyAlignment="1">
      <alignment horizontal="center"/>
    </xf>
    <xf numFmtId="2" fontId="3" fillId="0" borderId="7" xfId="10" applyNumberFormat="1" applyFont="1" applyBorder="1" applyAlignment="1">
      <alignment horizontal="center"/>
    </xf>
    <xf numFmtId="2" fontId="3" fillId="0" borderId="0" xfId="10" applyNumberFormat="1" applyFont="1" applyFill="1" applyBorder="1" applyAlignment="1">
      <alignment horizontal="center"/>
    </xf>
    <xf numFmtId="0" fontId="3" fillId="0" borderId="0" xfId="10" applyFont="1" applyAlignment="1">
      <alignment horizontal="center"/>
    </xf>
    <xf numFmtId="0" fontId="3" fillId="0" borderId="7" xfId="10" applyFont="1" applyBorder="1" applyAlignment="1">
      <alignment horizontal="center"/>
    </xf>
    <xf numFmtId="1" fontId="0" fillId="0" borderId="0" xfId="0" applyNumberFormat="1"/>
    <xf numFmtId="2" fontId="0" fillId="0" borderId="0" xfId="0" applyNumberFormat="1"/>
    <xf numFmtId="1" fontId="14" fillId="0" borderId="0" xfId="0" applyNumberFormat="1" applyFont="1"/>
    <xf numFmtId="1" fontId="14" fillId="0" borderId="0" xfId="0" applyNumberFormat="1" applyFont="1" applyFill="1"/>
    <xf numFmtId="2" fontId="14" fillId="0" borderId="0" xfId="0" applyNumberFormat="1" applyFont="1"/>
    <xf numFmtId="166" fontId="14" fillId="0" borderId="0" xfId="0" applyNumberFormat="1" applyFont="1"/>
    <xf numFmtId="166" fontId="14" fillId="0" borderId="0" xfId="0" applyNumberFormat="1" applyFont="1" applyFill="1"/>
    <xf numFmtId="2" fontId="14" fillId="0" borderId="0" xfId="0" applyNumberFormat="1" applyFont="1" applyAlignment="1">
      <alignment horizontal="left"/>
    </xf>
    <xf numFmtId="0" fontId="29" fillId="0" borderId="0" xfId="0" applyFont="1"/>
    <xf numFmtId="0" fontId="30" fillId="0" borderId="0" xfId="0" applyFont="1"/>
    <xf numFmtId="0" fontId="12" fillId="0" borderId="0" xfId="0" applyFont="1" applyAlignment="1">
      <alignment wrapText="1"/>
    </xf>
    <xf numFmtId="0" fontId="2" fillId="0" borderId="0" xfId="3" applyFont="1" applyFill="1" applyBorder="1" applyAlignment="1">
      <alignment horizontal="left" vertical="center" wrapText="1"/>
    </xf>
    <xf numFmtId="0" fontId="2" fillId="0" borderId="0" xfId="3" applyFont="1" applyBorder="1" applyAlignment="1">
      <alignment horizontal="left" vertical="center" wrapText="1"/>
    </xf>
    <xf numFmtId="0" fontId="6" fillId="0" borderId="0" xfId="10" applyFont="1" applyFill="1" applyBorder="1" applyAlignment="1">
      <alignment horizontal="left" vertical="center"/>
    </xf>
    <xf numFmtId="0" fontId="27" fillId="6" borderId="0" xfId="10" applyFont="1" applyFill="1" applyBorder="1" applyAlignment="1">
      <alignment horizontal="left" vertical="center"/>
    </xf>
    <xf numFmtId="0" fontId="3" fillId="0" borderId="0" xfId="10" applyFont="1" applyFill="1" applyBorder="1" applyAlignment="1">
      <alignment horizontal="left" vertical="center"/>
    </xf>
    <xf numFmtId="0" fontId="6" fillId="6" borderId="0" xfId="10" applyFont="1" applyFill="1" applyBorder="1" applyAlignment="1">
      <alignment horizontal="left" vertical="center"/>
    </xf>
    <xf numFmtId="0" fontId="8" fillId="6" borderId="0" xfId="10" applyFont="1" applyFill="1" applyBorder="1" applyAlignment="1">
      <alignment horizontal="left" vertical="center"/>
    </xf>
    <xf numFmtId="0" fontId="3" fillId="6" borderId="0" xfId="10" applyFont="1" applyFill="1" applyBorder="1" applyAlignment="1">
      <alignment horizontal="left" vertical="center"/>
    </xf>
    <xf numFmtId="0" fontId="27" fillId="0" borderId="0" xfId="10" applyFont="1" applyFill="1" applyBorder="1" applyAlignment="1">
      <alignment horizontal="left" vertical="center"/>
    </xf>
    <xf numFmtId="0" fontId="2" fillId="0" borderId="0" xfId="10" applyFont="1" applyFill="1" applyBorder="1" applyAlignment="1">
      <alignment horizontal="left" vertical="center"/>
    </xf>
    <xf numFmtId="0" fontId="28" fillId="0" borderId="0" xfId="10" applyFont="1" applyFill="1" applyBorder="1" applyAlignment="1">
      <alignment horizontal="left" vertical="center"/>
    </xf>
    <xf numFmtId="0" fontId="3" fillId="0" borderId="21" xfId="10" applyFont="1" applyBorder="1" applyAlignment="1">
      <alignment horizontal="left" vertical="center"/>
    </xf>
    <xf numFmtId="0" fontId="3" fillId="0" borderId="0" xfId="10" applyFont="1" applyAlignment="1">
      <alignment horizontal="left" vertical="center"/>
    </xf>
    <xf numFmtId="0" fontId="3" fillId="0" borderId="0" xfId="10" applyFont="1" applyBorder="1" applyAlignment="1">
      <alignment horizontal="left" vertical="center"/>
    </xf>
    <xf numFmtId="0" fontId="3" fillId="2" borderId="0" xfId="10" applyFont="1" applyFill="1" applyBorder="1" applyAlignment="1">
      <alignment horizontal="center" vertical="center"/>
    </xf>
    <xf numFmtId="0" fontId="8" fillId="3" borderId="0" xfId="10" applyFont="1" applyFill="1" applyBorder="1" applyAlignment="1">
      <alignment horizontal="center" vertical="center"/>
    </xf>
    <xf numFmtId="0" fontId="3" fillId="3" borderId="0" xfId="10" applyFont="1" applyFill="1" applyBorder="1" applyAlignment="1">
      <alignment horizontal="center" vertical="center"/>
    </xf>
    <xf numFmtId="0" fontId="8" fillId="2" borderId="0" xfId="10" applyFont="1" applyFill="1" applyBorder="1" applyAlignment="1">
      <alignment horizontal="center" vertical="center"/>
    </xf>
    <xf numFmtId="166" fontId="3" fillId="0" borderId="0" xfId="10" applyNumberFormat="1" applyFont="1" applyFill="1" applyBorder="1" applyAlignment="1">
      <alignment horizontal="center" vertical="center"/>
    </xf>
    <xf numFmtId="166" fontId="3" fillId="0" borderId="0" xfId="10" applyNumberFormat="1" applyFont="1" applyAlignment="1">
      <alignment horizontal="center" vertical="center"/>
    </xf>
    <xf numFmtId="2" fontId="4" fillId="0" borderId="12" xfId="0" applyNumberFormat="1" applyFont="1" applyFill="1" applyBorder="1"/>
    <xf numFmtId="0" fontId="4" fillId="0" borderId="12" xfId="0" applyFont="1" applyFill="1" applyBorder="1"/>
    <xf numFmtId="0" fontId="9" fillId="0" borderId="7" xfId="0" applyFont="1" applyBorder="1"/>
    <xf numFmtId="0" fontId="9" fillId="0" borderId="0" xfId="0" applyFont="1" applyFill="1" applyAlignment="1">
      <alignment horizontal="left" wrapText="1"/>
    </xf>
    <xf numFmtId="0" fontId="9" fillId="0" borderId="0" xfId="0" applyFont="1" applyBorder="1" applyAlignment="1">
      <alignment wrapText="1"/>
    </xf>
    <xf numFmtId="0" fontId="9" fillId="0" borderId="7" xfId="0" applyFont="1" applyBorder="1" applyAlignment="1">
      <alignment wrapText="1"/>
    </xf>
    <xf numFmtId="0" fontId="9" fillId="0" borderId="0" xfId="0" applyFont="1" applyAlignment="1">
      <alignment horizontal="left" wrapText="1"/>
    </xf>
    <xf numFmtId="0" fontId="4" fillId="0" borderId="0" xfId="0" applyFont="1" applyAlignment="1">
      <alignment vertical="top"/>
    </xf>
    <xf numFmtId="0" fontId="4" fillId="0" borderId="0" xfId="0" applyFont="1" applyBorder="1" applyAlignment="1">
      <alignment vertical="top"/>
    </xf>
    <xf numFmtId="0" fontId="4" fillId="0" borderId="7" xfId="0" applyFont="1" applyBorder="1" applyAlignment="1">
      <alignment vertical="top"/>
    </xf>
    <xf numFmtId="0" fontId="4" fillId="0" borderId="7" xfId="0" applyFont="1" applyFill="1" applyBorder="1" applyAlignment="1">
      <alignment vertical="top"/>
    </xf>
    <xf numFmtId="49" fontId="4" fillId="0" borderId="0" xfId="0" applyNumberFormat="1" applyFont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Alignment="1">
      <alignment vertical="top"/>
    </xf>
    <xf numFmtId="0" fontId="4" fillId="2" borderId="7" xfId="0" applyFont="1" applyFill="1" applyBorder="1" applyAlignment="1">
      <alignment vertical="top"/>
    </xf>
    <xf numFmtId="0" fontId="4" fillId="4" borderId="0" xfId="0" applyFont="1" applyFill="1" applyBorder="1" applyAlignment="1">
      <alignment vertical="top"/>
    </xf>
    <xf numFmtId="0" fontId="4" fillId="4" borderId="7" xfId="0" applyFont="1" applyFill="1" applyBorder="1" applyAlignment="1">
      <alignment vertical="top"/>
    </xf>
    <xf numFmtId="0" fontId="3" fillId="0" borderId="0" xfId="0" applyFont="1" applyAlignment="1"/>
    <xf numFmtId="0" fontId="4" fillId="0" borderId="0" xfId="0" applyFont="1" applyBorder="1" applyAlignment="1"/>
    <xf numFmtId="0" fontId="4" fillId="0" borderId="0" xfId="0" applyFont="1" applyAlignment="1"/>
    <xf numFmtId="0" fontId="4" fillId="0" borderId="7" xfId="0" applyFont="1" applyBorder="1" applyAlignment="1"/>
    <xf numFmtId="0" fontId="9" fillId="0" borderId="0" xfId="0" applyFont="1" applyAlignment="1"/>
    <xf numFmtId="0" fontId="9" fillId="0" borderId="7" xfId="0" applyFont="1" applyBorder="1" applyAlignment="1"/>
    <xf numFmtId="0" fontId="9" fillId="0" borderId="0" xfId="0" applyFont="1" applyBorder="1" applyAlignment="1"/>
    <xf numFmtId="49" fontId="9" fillId="0" borderId="0" xfId="0" applyNumberFormat="1" applyFont="1" applyAlignment="1"/>
    <xf numFmtId="0" fontId="7" fillId="0" borderId="0" xfId="0" applyFont="1" applyFill="1" applyAlignment="1"/>
    <xf numFmtId="0" fontId="4" fillId="3" borderId="7" xfId="0" applyFont="1" applyFill="1" applyBorder="1" applyAlignment="1"/>
    <xf numFmtId="49" fontId="4" fillId="0" borderId="0" xfId="0" applyNumberFormat="1" applyFont="1" applyAlignment="1"/>
    <xf numFmtId="0" fontId="4" fillId="4" borderId="7" xfId="0" applyFont="1" applyFill="1" applyBorder="1" applyAlignment="1"/>
    <xf numFmtId="0" fontId="4" fillId="0" borderId="0" xfId="0" applyFont="1" applyFill="1" applyAlignment="1"/>
    <xf numFmtId="0" fontId="4" fillId="0" borderId="0" xfId="0" applyFont="1" applyFill="1" applyBorder="1" applyAlignment="1"/>
    <xf numFmtId="0" fontId="4" fillId="0" borderId="7" xfId="0" applyFont="1" applyFill="1" applyBorder="1" applyAlignment="1"/>
    <xf numFmtId="49" fontId="4" fillId="0" borderId="0" xfId="0" applyNumberFormat="1" applyFont="1" applyFill="1" applyAlignment="1"/>
    <xf numFmtId="0" fontId="4" fillId="0" borderId="0" xfId="0" quotePrefix="1" applyFont="1" applyBorder="1" applyAlignment="1"/>
    <xf numFmtId="0" fontId="4" fillId="0" borderId="7" xfId="0" quotePrefix="1" applyFont="1" applyBorder="1" applyAlignment="1"/>
    <xf numFmtId="49" fontId="4" fillId="0" borderId="0" xfId="0" applyNumberFormat="1" applyFont="1" applyBorder="1" applyAlignment="1"/>
    <xf numFmtId="49" fontId="4" fillId="0" borderId="0" xfId="0" applyNumberFormat="1" applyFont="1" applyFill="1" applyBorder="1" applyAlignment="1"/>
    <xf numFmtId="0" fontId="4" fillId="2" borderId="7" xfId="0" applyFont="1" applyFill="1" applyBorder="1" applyAlignment="1"/>
    <xf numFmtId="0" fontId="3" fillId="0" borderId="7" xfId="0" applyFont="1" applyBorder="1" applyAlignment="1"/>
    <xf numFmtId="0" fontId="31" fillId="0" borderId="0" xfId="0" applyFont="1" applyFill="1" applyAlignment="1"/>
    <xf numFmtId="0" fontId="5" fillId="0" borderId="7" xfId="0" applyFont="1" applyBorder="1" applyAlignment="1"/>
    <xf numFmtId="0" fontId="3" fillId="0" borderId="0" xfId="0" applyFont="1" applyBorder="1" applyAlignment="1"/>
    <xf numFmtId="0" fontId="5" fillId="0" borderId="0" xfId="0" applyFont="1" applyAlignment="1"/>
    <xf numFmtId="0" fontId="5" fillId="0" borderId="0" xfId="0" applyFont="1" applyBorder="1" applyAlignment="1"/>
    <xf numFmtId="49" fontId="5" fillId="0" borderId="0" xfId="0" applyNumberFormat="1" applyFont="1" applyAlignment="1"/>
    <xf numFmtId="0" fontId="6" fillId="0" borderId="0" xfId="0" applyFont="1" applyFill="1" applyAlignment="1"/>
    <xf numFmtId="49" fontId="3" fillId="0" borderId="0" xfId="0" applyNumberFormat="1" applyFont="1" applyAlignment="1"/>
    <xf numFmtId="0" fontId="9" fillId="0" borderId="7" xfId="0" applyFont="1" applyFill="1" applyBorder="1" applyAlignment="1"/>
    <xf numFmtId="166" fontId="4" fillId="0" borderId="0" xfId="0" applyNumberFormat="1" applyFont="1" applyFill="1" applyBorder="1" applyAlignment="1">
      <alignment horizontal="center"/>
    </xf>
    <xf numFmtId="166" fontId="4" fillId="0" borderId="7" xfId="0" applyNumberFormat="1" applyFont="1" applyFill="1" applyBorder="1" applyAlignment="1">
      <alignment horizontal="center"/>
    </xf>
    <xf numFmtId="166" fontId="4" fillId="0" borderId="12" xfId="0" applyNumberFormat="1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/>
    </xf>
    <xf numFmtId="0" fontId="3" fillId="0" borderId="2" xfId="0" applyFont="1" applyFill="1" applyBorder="1" applyAlignment="1" applyProtection="1">
      <alignment horizontal="center"/>
    </xf>
    <xf numFmtId="0" fontId="0" fillId="0" borderId="2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5" xfId="0" applyBorder="1" applyAlignment="1"/>
    <xf numFmtId="0" fontId="4" fillId="0" borderId="7" xfId="0" applyFont="1" applyFill="1" applyBorder="1" applyAlignment="1" applyProtection="1">
      <alignment horizontal="center" textRotation="90"/>
    </xf>
    <xf numFmtId="0" fontId="0" fillId="0" borderId="7" xfId="0" applyFont="1" applyBorder="1" applyAlignment="1">
      <alignment horizontal="center" textRotation="90"/>
    </xf>
    <xf numFmtId="0" fontId="0" fillId="0" borderId="16" xfId="0" applyFont="1" applyBorder="1" applyAlignment="1">
      <alignment horizontal="center" textRotation="90"/>
    </xf>
    <xf numFmtId="0" fontId="4" fillId="0" borderId="14" xfId="0" applyFont="1" applyFill="1" applyBorder="1" applyAlignment="1">
      <alignment horizontal="center"/>
    </xf>
    <xf numFmtId="0" fontId="3" fillId="0" borderId="4" xfId="0" applyFont="1" applyFill="1" applyBorder="1" applyAlignment="1" applyProtection="1">
      <alignment horizontal="center"/>
    </xf>
    <xf numFmtId="0" fontId="4" fillId="0" borderId="4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0" xfId="0" applyFont="1" applyAlignment="1">
      <alignment horizontal="center" textRotation="90"/>
    </xf>
    <xf numFmtId="0" fontId="0" fillId="0" borderId="0" xfId="0" applyFont="1" applyAlignment="1">
      <alignment horizontal="center" textRotation="90"/>
    </xf>
    <xf numFmtId="0" fontId="0" fillId="0" borderId="1" xfId="0" applyFont="1" applyBorder="1" applyAlignment="1">
      <alignment horizontal="center" textRotation="90"/>
    </xf>
    <xf numFmtId="0" fontId="4" fillId="0" borderId="1" xfId="0" applyFont="1" applyBorder="1" applyAlignment="1">
      <alignment horizontal="center" textRotation="90"/>
    </xf>
    <xf numFmtId="164" fontId="3" fillId="0" borderId="0" xfId="0" applyNumberFormat="1" applyFont="1" applyFill="1" applyBorder="1" applyAlignment="1">
      <alignment horizontal="center"/>
    </xf>
    <xf numFmtId="164" fontId="3" fillId="0" borderId="4" xfId="0" applyNumberFormat="1" applyFont="1" applyFill="1" applyBorder="1" applyAlignment="1" applyProtection="1">
      <alignment horizontal="center"/>
    </xf>
    <xf numFmtId="0" fontId="4" fillId="0" borderId="0" xfId="0" applyFont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166" fontId="3" fillId="0" borderId="1" xfId="0" applyNumberFormat="1" applyFont="1" applyFill="1" applyBorder="1" applyAlignment="1">
      <alignment horizontal="center"/>
    </xf>
    <xf numFmtId="0" fontId="24" fillId="0" borderId="1" xfId="0" applyFont="1" applyFill="1" applyBorder="1" applyAlignment="1">
      <alignment horizontal="center"/>
    </xf>
    <xf numFmtId="0" fontId="24" fillId="0" borderId="16" xfId="0" applyFont="1" applyFill="1" applyBorder="1" applyAlignment="1">
      <alignment horizontal="center"/>
    </xf>
    <xf numFmtId="166" fontId="3" fillId="0" borderId="4" xfId="0" applyNumberFormat="1" applyFont="1" applyFill="1" applyBorder="1" applyAlignment="1">
      <alignment horizontal="center"/>
    </xf>
    <xf numFmtId="0" fontId="24" fillId="0" borderId="4" xfId="0" applyFont="1" applyFill="1" applyBorder="1" applyAlignment="1">
      <alignment horizontal="center"/>
    </xf>
    <xf numFmtId="0" fontId="24" fillId="0" borderId="8" xfId="0" applyFont="1" applyFill="1" applyBorder="1" applyAlignment="1">
      <alignment horizontal="center"/>
    </xf>
    <xf numFmtId="166" fontId="3" fillId="0" borderId="10" xfId="0" applyNumberFormat="1" applyFont="1" applyFill="1" applyBorder="1" applyAlignment="1">
      <alignment horizontal="center"/>
    </xf>
    <xf numFmtId="0" fontId="24" fillId="0" borderId="0" xfId="0" applyFont="1" applyFill="1" applyBorder="1" applyAlignment="1">
      <alignment horizontal="center"/>
    </xf>
    <xf numFmtId="0" fontId="24" fillId="0" borderId="7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 textRotation="90"/>
    </xf>
    <xf numFmtId="0" fontId="4" fillId="0" borderId="7" xfId="0" applyFont="1" applyBorder="1" applyAlignment="1">
      <alignment horizontal="center" textRotation="90"/>
    </xf>
    <xf numFmtId="0" fontId="4" fillId="0" borderId="16" xfId="0" applyFont="1" applyBorder="1" applyAlignment="1">
      <alignment horizontal="center" textRotation="90"/>
    </xf>
    <xf numFmtId="0" fontId="3" fillId="6" borderId="0" xfId="10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14" xfId="3" applyFont="1" applyBorder="1" applyAlignment="1">
      <alignment horizontal="center" vertical="center"/>
    </xf>
    <xf numFmtId="0" fontId="24" fillId="0" borderId="2" xfId="0" applyFont="1" applyBorder="1" applyAlignment="1">
      <alignment horizontal="center" vertical="center"/>
    </xf>
    <xf numFmtId="0" fontId="24" fillId="0" borderId="15" xfId="0" applyFont="1" applyBorder="1" applyAlignment="1">
      <alignment horizontal="center" vertical="center"/>
    </xf>
    <xf numFmtId="0" fontId="3" fillId="0" borderId="14" xfId="3" applyFont="1" applyFill="1" applyBorder="1" applyAlignment="1">
      <alignment horizontal="center" vertical="center"/>
    </xf>
    <xf numFmtId="2" fontId="3" fillId="0" borderId="14" xfId="3" applyNumberFormat="1" applyFont="1" applyFill="1" applyBorder="1" applyAlignment="1">
      <alignment horizontal="center" vertical="center"/>
    </xf>
    <xf numFmtId="2" fontId="3" fillId="0" borderId="14" xfId="3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</cellXfs>
  <cellStyles count="11">
    <cellStyle name="Comma" xfId="1" builtinId="3"/>
    <cellStyle name="Currency 2" xfId="6"/>
    <cellStyle name="Currency 2 2" xfId="8"/>
    <cellStyle name="Hyperlink 2" xfId="4"/>
    <cellStyle name="Normal" xfId="0" builtinId="0"/>
    <cellStyle name="Normal 2" xfId="2"/>
    <cellStyle name="Normal 3" xfId="5"/>
    <cellStyle name="Normal 4" xfId="7"/>
    <cellStyle name="Normal 4 2" xfId="9"/>
    <cellStyle name="Normal 5" xfId="10"/>
    <cellStyle name="標準_Book1.xls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</c:spPr>
          </c:dPt>
          <c:dPt>
            <c:idx val="1"/>
            <c:bubble3D val="0"/>
            <c:spPr>
              <a:solidFill>
                <a:srgbClr val="FFFF00"/>
              </a:solidFill>
            </c:spPr>
          </c:dPt>
          <c:dPt>
            <c:idx val="2"/>
            <c:bubble3D val="0"/>
            <c:spPr>
              <a:solidFill>
                <a:srgbClr val="FF0000"/>
              </a:solidFill>
            </c:spPr>
          </c:dPt>
          <c:val>
            <c:numRef>
              <c:f>'Table 1-Site277'!$AN$157:$AN$159</c:f>
              <c:numCache>
                <c:formatCode>0.0</c:formatCode>
                <c:ptCount val="3"/>
                <c:pt idx="0">
                  <c:v>39.007662419387273</c:v>
                </c:pt>
                <c:pt idx="1">
                  <c:v>59.948140392351313</c:v>
                </c:pt>
                <c:pt idx="2">
                  <c:v>1.0441971882614123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694951592589387"/>
          <c:y val="8.8590555139883537E-2"/>
          <c:w val="0.83982713699249134"/>
          <c:h val="0.86163062196410967"/>
        </c:manualLayout>
      </c:layout>
      <c:scatterChart>
        <c:scatterStyle val="lineMarker"/>
        <c:varyColors val="0"/>
        <c:ser>
          <c:idx val="0"/>
          <c:order val="0"/>
          <c:tx>
            <c:strRef>
              <c:f>'Table 2-rarefact. 277'!$B$1</c:f>
              <c:strCache>
                <c:ptCount val="1"/>
                <c:pt idx="0">
                  <c:v>Original count</c:v>
                </c:pt>
              </c:strCache>
            </c:strRef>
          </c:tx>
          <c:spPr>
            <a:ln w="15875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'Table 2-rarefact. 277'!$B$3:$B$35</c:f>
              <c:numCache>
                <c:formatCode>General</c:formatCode>
                <c:ptCount val="33"/>
                <c:pt idx="0">
                  <c:v>14</c:v>
                </c:pt>
                <c:pt idx="1">
                  <c:v>4</c:v>
                </c:pt>
                <c:pt idx="2">
                  <c:v>34</c:v>
                </c:pt>
                <c:pt idx="3">
                  <c:v>27</c:v>
                </c:pt>
                <c:pt idx="4">
                  <c:v>47</c:v>
                </c:pt>
                <c:pt idx="5">
                  <c:v>8</c:v>
                </c:pt>
                <c:pt idx="6">
                  <c:v>9</c:v>
                </c:pt>
                <c:pt idx="7">
                  <c:v>18</c:v>
                </c:pt>
                <c:pt idx="8">
                  <c:v>9</c:v>
                </c:pt>
                <c:pt idx="9">
                  <c:v>27</c:v>
                </c:pt>
                <c:pt idx="10">
                  <c:v>21</c:v>
                </c:pt>
                <c:pt idx="11">
                  <c:v>20</c:v>
                </c:pt>
                <c:pt idx="12">
                  <c:v>17</c:v>
                </c:pt>
                <c:pt idx="13">
                  <c:v>7</c:v>
                </c:pt>
                <c:pt idx="14">
                  <c:v>7</c:v>
                </c:pt>
                <c:pt idx="15">
                  <c:v>5</c:v>
                </c:pt>
                <c:pt idx="16">
                  <c:v>2</c:v>
                </c:pt>
                <c:pt idx="17">
                  <c:v>20</c:v>
                </c:pt>
                <c:pt idx="18">
                  <c:v>16</c:v>
                </c:pt>
                <c:pt idx="19">
                  <c:v>64</c:v>
                </c:pt>
                <c:pt idx="20">
                  <c:v>67</c:v>
                </c:pt>
                <c:pt idx="21">
                  <c:v>37</c:v>
                </c:pt>
                <c:pt idx="22">
                  <c:v>48</c:v>
                </c:pt>
                <c:pt idx="23">
                  <c:v>48</c:v>
                </c:pt>
                <c:pt idx="24">
                  <c:v>44</c:v>
                </c:pt>
                <c:pt idx="25">
                  <c:v>38</c:v>
                </c:pt>
                <c:pt idx="26">
                  <c:v>91</c:v>
                </c:pt>
                <c:pt idx="27">
                  <c:v>69</c:v>
                </c:pt>
                <c:pt idx="28">
                  <c:v>63</c:v>
                </c:pt>
                <c:pt idx="29">
                  <c:v>50</c:v>
                </c:pt>
                <c:pt idx="30">
                  <c:v>28</c:v>
                </c:pt>
                <c:pt idx="31">
                  <c:v>27</c:v>
                </c:pt>
                <c:pt idx="32">
                  <c:v>8</c:v>
                </c:pt>
              </c:numCache>
            </c:numRef>
          </c:xVal>
          <c:yVal>
            <c:numRef>
              <c:f>'Table 2-rarefact. 277'!$A$3:$A$35</c:f>
              <c:numCache>
                <c:formatCode>General</c:formatCode>
                <c:ptCount val="33"/>
                <c:pt idx="0">
                  <c:v>349.2</c:v>
                </c:pt>
                <c:pt idx="1">
                  <c:v>331.8</c:v>
                </c:pt>
                <c:pt idx="2">
                  <c:v>313.5</c:v>
                </c:pt>
                <c:pt idx="3">
                  <c:v>312.7</c:v>
                </c:pt>
                <c:pt idx="4">
                  <c:v>296</c:v>
                </c:pt>
                <c:pt idx="5">
                  <c:v>292.2</c:v>
                </c:pt>
                <c:pt idx="6">
                  <c:v>278</c:v>
                </c:pt>
                <c:pt idx="7">
                  <c:v>266</c:v>
                </c:pt>
                <c:pt idx="8">
                  <c:v>264.5</c:v>
                </c:pt>
                <c:pt idx="9">
                  <c:v>254.5</c:v>
                </c:pt>
                <c:pt idx="10">
                  <c:v>245.5</c:v>
                </c:pt>
                <c:pt idx="11">
                  <c:v>240.5</c:v>
                </c:pt>
                <c:pt idx="12">
                  <c:v>239</c:v>
                </c:pt>
                <c:pt idx="13">
                  <c:v>237.5</c:v>
                </c:pt>
                <c:pt idx="14">
                  <c:v>236.96</c:v>
                </c:pt>
                <c:pt idx="15">
                  <c:v>236</c:v>
                </c:pt>
                <c:pt idx="16">
                  <c:v>235.5</c:v>
                </c:pt>
                <c:pt idx="17">
                  <c:v>228.5</c:v>
                </c:pt>
                <c:pt idx="18">
                  <c:v>227.2</c:v>
                </c:pt>
                <c:pt idx="19">
                  <c:v>226.1</c:v>
                </c:pt>
                <c:pt idx="20">
                  <c:v>217.7</c:v>
                </c:pt>
                <c:pt idx="21">
                  <c:v>210.5</c:v>
                </c:pt>
                <c:pt idx="22">
                  <c:v>209.7</c:v>
                </c:pt>
                <c:pt idx="23">
                  <c:v>209</c:v>
                </c:pt>
                <c:pt idx="24">
                  <c:v>208.22</c:v>
                </c:pt>
                <c:pt idx="25">
                  <c:v>207.5</c:v>
                </c:pt>
                <c:pt idx="26">
                  <c:v>206.8</c:v>
                </c:pt>
                <c:pt idx="27">
                  <c:v>197.8</c:v>
                </c:pt>
                <c:pt idx="28">
                  <c:v>186.5</c:v>
                </c:pt>
                <c:pt idx="29">
                  <c:v>162.19999999999999</c:v>
                </c:pt>
                <c:pt idx="30">
                  <c:v>152.80000000000001</c:v>
                </c:pt>
                <c:pt idx="31">
                  <c:v>143.9</c:v>
                </c:pt>
                <c:pt idx="32">
                  <c:v>134.5</c:v>
                </c:pt>
              </c:numCache>
            </c:numRef>
          </c:yVal>
          <c:smooth val="0"/>
        </c:ser>
        <c:ser>
          <c:idx val="2"/>
          <c:order val="1"/>
          <c:tx>
            <c:strRef>
              <c:f>'Table 2-rarefact. 277'!$D$1</c:f>
              <c:strCache>
                <c:ptCount val="1"/>
                <c:pt idx="0">
                  <c:v>100 counts</c:v>
                </c:pt>
              </c:strCache>
            </c:strRef>
          </c:tx>
          <c:spPr>
            <a:ln w="15875">
              <a:solidFill>
                <a:schemeClr val="accent2"/>
              </a:solidFill>
            </a:ln>
          </c:spPr>
          <c:marker>
            <c:symbol val="circle"/>
            <c:size val="5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'Table 2-rarefact. 277'!$D$41:$D$73</c:f>
                <c:numCache>
                  <c:formatCode>General</c:formatCode>
                  <c:ptCount val="33"/>
                  <c:pt idx="2">
                    <c:v>2.1358700000000002</c:v>
                  </c:pt>
                  <c:pt idx="4">
                    <c:v>2.45289</c:v>
                  </c:pt>
                  <c:pt idx="7">
                    <c:v>1.2681899999999999</c:v>
                  </c:pt>
                  <c:pt idx="8">
                    <c:v>0.35272999999999999</c:v>
                  </c:pt>
                  <c:pt idx="9">
                    <c:v>1.50234</c:v>
                  </c:pt>
                  <c:pt idx="11">
                    <c:v>1.0000500000000001</c:v>
                  </c:pt>
                  <c:pt idx="12">
                    <c:v>1.07111</c:v>
                  </c:pt>
                  <c:pt idx="17">
                    <c:v>1.37158</c:v>
                  </c:pt>
                  <c:pt idx="18">
                    <c:v>1.05857</c:v>
                  </c:pt>
                  <c:pt idx="19">
                    <c:v>2.6583600000000001</c:v>
                  </c:pt>
                  <c:pt idx="20">
                    <c:v>2.4302600000000001</c:v>
                  </c:pt>
                  <c:pt idx="21">
                    <c:v>2.0322200000000001</c:v>
                  </c:pt>
                  <c:pt idx="22">
                    <c:v>2.34456</c:v>
                  </c:pt>
                  <c:pt idx="23">
                    <c:v>2.4588999999999999</c:v>
                  </c:pt>
                  <c:pt idx="24">
                    <c:v>2.17686</c:v>
                  </c:pt>
                  <c:pt idx="25">
                    <c:v>2.1874699999999998</c:v>
                  </c:pt>
                  <c:pt idx="26">
                    <c:v>2.95512</c:v>
                  </c:pt>
                  <c:pt idx="27">
                    <c:v>2.7177199999999999</c:v>
                  </c:pt>
                  <c:pt idx="28">
                    <c:v>2.4237899999999999</c:v>
                  </c:pt>
                  <c:pt idx="29">
                    <c:v>2.3327</c:v>
                  </c:pt>
                  <c:pt idx="30">
                    <c:v>1.9368300000000001</c:v>
                  </c:pt>
                  <c:pt idx="31">
                    <c:v>1.8277099999999999</c:v>
                  </c:pt>
                  <c:pt idx="32">
                    <c:v>0.79471099999999995</c:v>
                  </c:pt>
                </c:numCache>
              </c:numRef>
            </c:plus>
            <c:minus>
              <c:numRef>
                <c:f>'Table 2-rarefact. 277'!$D$41:$D$73</c:f>
                <c:numCache>
                  <c:formatCode>General</c:formatCode>
                  <c:ptCount val="33"/>
                  <c:pt idx="2">
                    <c:v>2.1358700000000002</c:v>
                  </c:pt>
                  <c:pt idx="4">
                    <c:v>2.45289</c:v>
                  </c:pt>
                  <c:pt idx="7">
                    <c:v>1.2681899999999999</c:v>
                  </c:pt>
                  <c:pt idx="8">
                    <c:v>0.35272999999999999</c:v>
                  </c:pt>
                  <c:pt idx="9">
                    <c:v>1.50234</c:v>
                  </c:pt>
                  <c:pt idx="11">
                    <c:v>1.0000500000000001</c:v>
                  </c:pt>
                  <c:pt idx="12">
                    <c:v>1.07111</c:v>
                  </c:pt>
                  <c:pt idx="17">
                    <c:v>1.37158</c:v>
                  </c:pt>
                  <c:pt idx="18">
                    <c:v>1.05857</c:v>
                  </c:pt>
                  <c:pt idx="19">
                    <c:v>2.6583600000000001</c:v>
                  </c:pt>
                  <c:pt idx="20">
                    <c:v>2.4302600000000001</c:v>
                  </c:pt>
                  <c:pt idx="21">
                    <c:v>2.0322200000000001</c:v>
                  </c:pt>
                  <c:pt idx="22">
                    <c:v>2.34456</c:v>
                  </c:pt>
                  <c:pt idx="23">
                    <c:v>2.4588999999999999</c:v>
                  </c:pt>
                  <c:pt idx="24">
                    <c:v>2.17686</c:v>
                  </c:pt>
                  <c:pt idx="25">
                    <c:v>2.1874699999999998</c:v>
                  </c:pt>
                  <c:pt idx="26">
                    <c:v>2.95512</c:v>
                  </c:pt>
                  <c:pt idx="27">
                    <c:v>2.7177199999999999</c:v>
                  </c:pt>
                  <c:pt idx="28">
                    <c:v>2.4237899999999999</c:v>
                  </c:pt>
                  <c:pt idx="29">
                    <c:v>2.3327</c:v>
                  </c:pt>
                  <c:pt idx="30">
                    <c:v>1.9368300000000001</c:v>
                  </c:pt>
                  <c:pt idx="31">
                    <c:v>1.8277099999999999</c:v>
                  </c:pt>
                  <c:pt idx="32">
                    <c:v>0.79471099999999995</c:v>
                  </c:pt>
                </c:numCache>
              </c:numRef>
            </c:minus>
          </c:errBars>
          <c:xVal>
            <c:numRef>
              <c:f>'Table 2-rarefact. 277'!$D$3:$D$35</c:f>
              <c:numCache>
                <c:formatCode>General</c:formatCode>
                <c:ptCount val="33"/>
                <c:pt idx="2" formatCode="0">
                  <c:v>23.508900000000001</c:v>
                </c:pt>
                <c:pt idx="4" formatCode="0">
                  <c:v>28.425999999999998</c:v>
                </c:pt>
                <c:pt idx="7" formatCode="0">
                  <c:v>15.3424</c:v>
                </c:pt>
                <c:pt idx="8" formatCode="0">
                  <c:v>8.8565400000000007</c:v>
                </c:pt>
                <c:pt idx="9" formatCode="0">
                  <c:v>23.157699999999998</c:v>
                </c:pt>
                <c:pt idx="11" formatCode="0">
                  <c:v>18.570699999999999</c:v>
                </c:pt>
                <c:pt idx="12" formatCode="0">
                  <c:v>15.3184</c:v>
                </c:pt>
                <c:pt idx="17" formatCode="0">
                  <c:v>16.899799999999999</c:v>
                </c:pt>
                <c:pt idx="18" formatCode="0">
                  <c:v>14.4727</c:v>
                </c:pt>
                <c:pt idx="19" formatCode="0">
                  <c:v>23.579499999999999</c:v>
                </c:pt>
                <c:pt idx="20" formatCode="0">
                  <c:v>24.294499999999999</c:v>
                </c:pt>
                <c:pt idx="21" formatCode="0">
                  <c:v>18.2516</c:v>
                </c:pt>
                <c:pt idx="22" formatCode="0">
                  <c:v>19.610900000000001</c:v>
                </c:pt>
                <c:pt idx="23" formatCode="0">
                  <c:v>23.860900000000001</c:v>
                </c:pt>
                <c:pt idx="24" formatCode="0">
                  <c:v>22.2196</c:v>
                </c:pt>
                <c:pt idx="25" formatCode="0">
                  <c:v>24.290199999999999</c:v>
                </c:pt>
                <c:pt idx="26" formatCode="0">
                  <c:v>34.542000000000002</c:v>
                </c:pt>
                <c:pt idx="27" formatCode="0">
                  <c:v>28.520800000000001</c:v>
                </c:pt>
                <c:pt idx="28" formatCode="0">
                  <c:v>26.3748</c:v>
                </c:pt>
                <c:pt idx="29" formatCode="0">
                  <c:v>21.142499999999998</c:v>
                </c:pt>
                <c:pt idx="30" formatCode="0">
                  <c:v>14.3827</c:v>
                </c:pt>
                <c:pt idx="31" formatCode="0">
                  <c:v>12.6965</c:v>
                </c:pt>
                <c:pt idx="32" formatCode="0">
                  <c:v>7.0039400000000001</c:v>
                </c:pt>
              </c:numCache>
            </c:numRef>
          </c:xVal>
          <c:yVal>
            <c:numRef>
              <c:f>'Table 2-rarefact. 277'!$A$3:$A$35</c:f>
              <c:numCache>
                <c:formatCode>General</c:formatCode>
                <c:ptCount val="33"/>
                <c:pt idx="0">
                  <c:v>349.2</c:v>
                </c:pt>
                <c:pt idx="1">
                  <c:v>331.8</c:v>
                </c:pt>
                <c:pt idx="2">
                  <c:v>313.5</c:v>
                </c:pt>
                <c:pt idx="3">
                  <c:v>312.7</c:v>
                </c:pt>
                <c:pt idx="4">
                  <c:v>296</c:v>
                </c:pt>
                <c:pt idx="5">
                  <c:v>292.2</c:v>
                </c:pt>
                <c:pt idx="6">
                  <c:v>278</c:v>
                </c:pt>
                <c:pt idx="7">
                  <c:v>266</c:v>
                </c:pt>
                <c:pt idx="8">
                  <c:v>264.5</c:v>
                </c:pt>
                <c:pt idx="9">
                  <c:v>254.5</c:v>
                </c:pt>
                <c:pt idx="10">
                  <c:v>245.5</c:v>
                </c:pt>
                <c:pt idx="11">
                  <c:v>240.5</c:v>
                </c:pt>
                <c:pt idx="12">
                  <c:v>239</c:v>
                </c:pt>
                <c:pt idx="13">
                  <c:v>237.5</c:v>
                </c:pt>
                <c:pt idx="14">
                  <c:v>236.96</c:v>
                </c:pt>
                <c:pt idx="15">
                  <c:v>236</c:v>
                </c:pt>
                <c:pt idx="16">
                  <c:v>235.5</c:v>
                </c:pt>
                <c:pt idx="17">
                  <c:v>228.5</c:v>
                </c:pt>
                <c:pt idx="18">
                  <c:v>227.2</c:v>
                </c:pt>
                <c:pt idx="19">
                  <c:v>226.1</c:v>
                </c:pt>
                <c:pt idx="20">
                  <c:v>217.7</c:v>
                </c:pt>
                <c:pt idx="21">
                  <c:v>210.5</c:v>
                </c:pt>
                <c:pt idx="22">
                  <c:v>209.7</c:v>
                </c:pt>
                <c:pt idx="23">
                  <c:v>209</c:v>
                </c:pt>
                <c:pt idx="24">
                  <c:v>208.22</c:v>
                </c:pt>
                <c:pt idx="25">
                  <c:v>207.5</c:v>
                </c:pt>
                <c:pt idx="26">
                  <c:v>206.8</c:v>
                </c:pt>
                <c:pt idx="27">
                  <c:v>197.8</c:v>
                </c:pt>
                <c:pt idx="28">
                  <c:v>186.5</c:v>
                </c:pt>
                <c:pt idx="29">
                  <c:v>162.19999999999999</c:v>
                </c:pt>
                <c:pt idx="30">
                  <c:v>152.80000000000001</c:v>
                </c:pt>
                <c:pt idx="31">
                  <c:v>143.9</c:v>
                </c:pt>
                <c:pt idx="32">
                  <c:v>134.5</c:v>
                </c:pt>
              </c:numCache>
            </c:numRef>
          </c:yVal>
          <c:smooth val="0"/>
        </c:ser>
        <c:ser>
          <c:idx val="3"/>
          <c:order val="2"/>
          <c:tx>
            <c:strRef>
              <c:f>'Table 2-rarefact. 277'!$E$1</c:f>
              <c:strCache>
                <c:ptCount val="1"/>
                <c:pt idx="0">
                  <c:v>200 counts</c:v>
                </c:pt>
              </c:strCache>
            </c:strRef>
          </c:tx>
          <c:spPr>
            <a:ln w="15875">
              <a:solidFill>
                <a:schemeClr val="accent3"/>
              </a:solidFill>
            </a:ln>
          </c:spPr>
          <c:marker>
            <c:symbol val="circle"/>
            <c:size val="5"/>
            <c:spPr>
              <a:solidFill>
                <a:schemeClr val="accent3"/>
              </a:solidFill>
              <a:ln>
                <a:solidFill>
                  <a:schemeClr val="accent3"/>
                </a:solidFill>
              </a:ln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'Table 2-rarefact. 277'!$E$41:$E$73</c:f>
                <c:numCache>
                  <c:formatCode>General</c:formatCode>
                  <c:ptCount val="33"/>
                  <c:pt idx="2">
                    <c:v>1.49095</c:v>
                  </c:pt>
                  <c:pt idx="4">
                    <c:v>2.24078</c:v>
                  </c:pt>
                  <c:pt idx="19">
                    <c:v>2.7964699999999998</c:v>
                  </c:pt>
                  <c:pt idx="20">
                    <c:v>2.5772400000000002</c:v>
                  </c:pt>
                  <c:pt idx="21">
                    <c:v>2.0472199999999998</c:v>
                  </c:pt>
                  <c:pt idx="22">
                    <c:v>2.5190700000000001</c:v>
                  </c:pt>
                  <c:pt idx="23">
                    <c:v>2.5465599999999999</c:v>
                  </c:pt>
                  <c:pt idx="24">
                    <c:v>2.2601499999999999</c:v>
                  </c:pt>
                  <c:pt idx="25">
                    <c:v>1.97926</c:v>
                  </c:pt>
                  <c:pt idx="26">
                    <c:v>3.13808</c:v>
                  </c:pt>
                  <c:pt idx="27">
                    <c:v>2.8902100000000002</c:v>
                  </c:pt>
                  <c:pt idx="28">
                    <c:v>2.4796399999999998</c:v>
                  </c:pt>
                  <c:pt idx="29">
                    <c:v>2.4471500000000002</c:v>
                  </c:pt>
                  <c:pt idx="30">
                    <c:v>1.88042</c:v>
                  </c:pt>
                  <c:pt idx="31">
                    <c:v>1.80488</c:v>
                  </c:pt>
                </c:numCache>
              </c:numRef>
            </c:plus>
            <c:minus>
              <c:numRef>
                <c:f>'Table 2-rarefact. 277'!$E$41:$E$73</c:f>
                <c:numCache>
                  <c:formatCode>General</c:formatCode>
                  <c:ptCount val="33"/>
                  <c:pt idx="2">
                    <c:v>1.49095</c:v>
                  </c:pt>
                  <c:pt idx="4">
                    <c:v>2.24078</c:v>
                  </c:pt>
                  <c:pt idx="19">
                    <c:v>2.7964699999999998</c:v>
                  </c:pt>
                  <c:pt idx="20">
                    <c:v>2.5772400000000002</c:v>
                  </c:pt>
                  <c:pt idx="21">
                    <c:v>2.0472199999999998</c:v>
                  </c:pt>
                  <c:pt idx="22">
                    <c:v>2.5190700000000001</c:v>
                  </c:pt>
                  <c:pt idx="23">
                    <c:v>2.5465599999999999</c:v>
                  </c:pt>
                  <c:pt idx="24">
                    <c:v>2.2601499999999999</c:v>
                  </c:pt>
                  <c:pt idx="25">
                    <c:v>1.97926</c:v>
                  </c:pt>
                  <c:pt idx="26">
                    <c:v>3.13808</c:v>
                  </c:pt>
                  <c:pt idx="27">
                    <c:v>2.8902100000000002</c:v>
                  </c:pt>
                  <c:pt idx="28">
                    <c:v>2.4796399999999998</c:v>
                  </c:pt>
                  <c:pt idx="29">
                    <c:v>2.4471500000000002</c:v>
                  </c:pt>
                  <c:pt idx="30">
                    <c:v>1.88042</c:v>
                  </c:pt>
                  <c:pt idx="31">
                    <c:v>1.80488</c:v>
                  </c:pt>
                </c:numCache>
              </c:numRef>
            </c:minus>
          </c:errBars>
          <c:xVal>
            <c:numRef>
              <c:f>'Table 2-rarefact. 277'!$E$3:$E$35</c:f>
              <c:numCache>
                <c:formatCode>General</c:formatCode>
                <c:ptCount val="33"/>
                <c:pt idx="2" formatCode="0">
                  <c:v>30.971699999999998</c:v>
                </c:pt>
                <c:pt idx="4" formatCode="0">
                  <c:v>36.764699999999998</c:v>
                </c:pt>
                <c:pt idx="19" formatCode="0">
                  <c:v>31.9998</c:v>
                </c:pt>
                <c:pt idx="20" formatCode="0">
                  <c:v>31.1053</c:v>
                </c:pt>
                <c:pt idx="21" formatCode="0">
                  <c:v>23.058299999999999</c:v>
                </c:pt>
                <c:pt idx="22" formatCode="0">
                  <c:v>25.9404</c:v>
                </c:pt>
                <c:pt idx="23" formatCode="0">
                  <c:v>31.116599999999998</c:v>
                </c:pt>
                <c:pt idx="24" formatCode="0">
                  <c:v>27.784099999999999</c:v>
                </c:pt>
                <c:pt idx="25" formatCode="0">
                  <c:v>30.514800000000001</c:v>
                </c:pt>
                <c:pt idx="26" formatCode="0">
                  <c:v>45.762999999999998</c:v>
                </c:pt>
                <c:pt idx="27" formatCode="0">
                  <c:v>37.739400000000003</c:v>
                </c:pt>
                <c:pt idx="28" formatCode="0">
                  <c:v>33.3294</c:v>
                </c:pt>
                <c:pt idx="29" formatCode="0">
                  <c:v>27.451499999999999</c:v>
                </c:pt>
                <c:pt idx="30" formatCode="0">
                  <c:v>18.727799999999998</c:v>
                </c:pt>
                <c:pt idx="31" formatCode="0">
                  <c:v>16.455500000000001</c:v>
                </c:pt>
              </c:numCache>
            </c:numRef>
          </c:xVal>
          <c:yVal>
            <c:numRef>
              <c:f>'Table 2-rarefact. 277'!$A$3:$A$35</c:f>
              <c:numCache>
                <c:formatCode>General</c:formatCode>
                <c:ptCount val="33"/>
                <c:pt idx="0">
                  <c:v>349.2</c:v>
                </c:pt>
                <c:pt idx="1">
                  <c:v>331.8</c:v>
                </c:pt>
                <c:pt idx="2">
                  <c:v>313.5</c:v>
                </c:pt>
                <c:pt idx="3">
                  <c:v>312.7</c:v>
                </c:pt>
                <c:pt idx="4">
                  <c:v>296</c:v>
                </c:pt>
                <c:pt idx="5">
                  <c:v>292.2</c:v>
                </c:pt>
                <c:pt idx="6">
                  <c:v>278</c:v>
                </c:pt>
                <c:pt idx="7">
                  <c:v>266</c:v>
                </c:pt>
                <c:pt idx="8">
                  <c:v>264.5</c:v>
                </c:pt>
                <c:pt idx="9">
                  <c:v>254.5</c:v>
                </c:pt>
                <c:pt idx="10">
                  <c:v>245.5</c:v>
                </c:pt>
                <c:pt idx="11">
                  <c:v>240.5</c:v>
                </c:pt>
                <c:pt idx="12">
                  <c:v>239</c:v>
                </c:pt>
                <c:pt idx="13">
                  <c:v>237.5</c:v>
                </c:pt>
                <c:pt idx="14">
                  <c:v>236.96</c:v>
                </c:pt>
                <c:pt idx="15">
                  <c:v>236</c:v>
                </c:pt>
                <c:pt idx="16">
                  <c:v>235.5</c:v>
                </c:pt>
                <c:pt idx="17">
                  <c:v>228.5</c:v>
                </c:pt>
                <c:pt idx="18">
                  <c:v>227.2</c:v>
                </c:pt>
                <c:pt idx="19">
                  <c:v>226.1</c:v>
                </c:pt>
                <c:pt idx="20">
                  <c:v>217.7</c:v>
                </c:pt>
                <c:pt idx="21">
                  <c:v>210.5</c:v>
                </c:pt>
                <c:pt idx="22">
                  <c:v>209.7</c:v>
                </c:pt>
                <c:pt idx="23">
                  <c:v>209</c:v>
                </c:pt>
                <c:pt idx="24">
                  <c:v>208.22</c:v>
                </c:pt>
                <c:pt idx="25">
                  <c:v>207.5</c:v>
                </c:pt>
                <c:pt idx="26">
                  <c:v>206.8</c:v>
                </c:pt>
                <c:pt idx="27">
                  <c:v>197.8</c:v>
                </c:pt>
                <c:pt idx="28">
                  <c:v>186.5</c:v>
                </c:pt>
                <c:pt idx="29">
                  <c:v>162.19999999999999</c:v>
                </c:pt>
                <c:pt idx="30">
                  <c:v>152.80000000000001</c:v>
                </c:pt>
                <c:pt idx="31">
                  <c:v>143.9</c:v>
                </c:pt>
                <c:pt idx="32">
                  <c:v>134.5</c:v>
                </c:pt>
              </c:numCache>
            </c:numRef>
          </c:yVal>
          <c:smooth val="0"/>
        </c:ser>
        <c:ser>
          <c:idx val="4"/>
          <c:order val="3"/>
          <c:tx>
            <c:strRef>
              <c:f>'Table 2-rarefact. 277'!$F$1</c:f>
              <c:strCache>
                <c:ptCount val="1"/>
                <c:pt idx="0">
                  <c:v>300 counts</c:v>
                </c:pt>
              </c:strCache>
            </c:strRef>
          </c:tx>
          <c:spPr>
            <a:ln w="15875">
              <a:solidFill>
                <a:schemeClr val="tx2"/>
              </a:solidFill>
            </a:ln>
          </c:spPr>
          <c:marker>
            <c:symbol val="circle"/>
            <c:size val="5"/>
            <c:spPr>
              <a:solidFill>
                <a:schemeClr val="tx2"/>
              </a:solidFill>
              <a:ln>
                <a:solidFill>
                  <a:schemeClr val="tx2"/>
                </a:solidFill>
              </a:ln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'Table 2-rarefact. 277'!$F$41:$F$73</c:f>
                <c:numCache>
                  <c:formatCode>General</c:formatCode>
                  <c:ptCount val="33"/>
                  <c:pt idx="4">
                    <c:v>1.8912599999999999</c:v>
                  </c:pt>
                  <c:pt idx="19">
                    <c:v>2.7793399999999999</c:v>
                  </c:pt>
                  <c:pt idx="20">
                    <c:v>2.6289699999999998</c:v>
                  </c:pt>
                  <c:pt idx="21">
                    <c:v>2.0154299999999998</c:v>
                  </c:pt>
                  <c:pt idx="22">
                    <c:v>2.5059999999999998</c:v>
                  </c:pt>
                  <c:pt idx="23">
                    <c:v>2.4020600000000001</c:v>
                  </c:pt>
                  <c:pt idx="24">
                    <c:v>2.2091599999999998</c:v>
                  </c:pt>
                  <c:pt idx="25">
                    <c:v>1.6381300000000001</c:v>
                  </c:pt>
                  <c:pt idx="26">
                    <c:v>3.1596700000000002</c:v>
                  </c:pt>
                  <c:pt idx="27">
                    <c:v>2.8933399999999998</c:v>
                  </c:pt>
                  <c:pt idx="28">
                    <c:v>2.5167999999999999</c:v>
                  </c:pt>
                  <c:pt idx="29">
                    <c:v>2.4499200000000001</c:v>
                  </c:pt>
                  <c:pt idx="30">
                    <c:v>1.7483200000000001</c:v>
                  </c:pt>
                  <c:pt idx="31">
                    <c:v>1.7225999999999999</c:v>
                  </c:pt>
                </c:numCache>
              </c:numRef>
            </c:plus>
            <c:minus>
              <c:numRef>
                <c:f>'Table 2-rarefact. 277'!$F$41:$F$73</c:f>
                <c:numCache>
                  <c:formatCode>General</c:formatCode>
                  <c:ptCount val="33"/>
                  <c:pt idx="4">
                    <c:v>1.8912599999999999</c:v>
                  </c:pt>
                  <c:pt idx="19">
                    <c:v>2.7793399999999999</c:v>
                  </c:pt>
                  <c:pt idx="20">
                    <c:v>2.6289699999999998</c:v>
                  </c:pt>
                  <c:pt idx="21">
                    <c:v>2.0154299999999998</c:v>
                  </c:pt>
                  <c:pt idx="22">
                    <c:v>2.5059999999999998</c:v>
                  </c:pt>
                  <c:pt idx="23">
                    <c:v>2.4020600000000001</c:v>
                  </c:pt>
                  <c:pt idx="24">
                    <c:v>2.2091599999999998</c:v>
                  </c:pt>
                  <c:pt idx="25">
                    <c:v>1.6381300000000001</c:v>
                  </c:pt>
                  <c:pt idx="26">
                    <c:v>3.1596700000000002</c:v>
                  </c:pt>
                  <c:pt idx="27">
                    <c:v>2.8933399999999998</c:v>
                  </c:pt>
                  <c:pt idx="28">
                    <c:v>2.5167999999999999</c:v>
                  </c:pt>
                  <c:pt idx="29">
                    <c:v>2.4499200000000001</c:v>
                  </c:pt>
                  <c:pt idx="30">
                    <c:v>1.7483200000000001</c:v>
                  </c:pt>
                  <c:pt idx="31">
                    <c:v>1.7225999999999999</c:v>
                  </c:pt>
                </c:numCache>
              </c:numRef>
            </c:minus>
          </c:errBars>
          <c:xVal>
            <c:numRef>
              <c:f>'Table 2-rarefact. 277'!$F$3:$F$35</c:f>
              <c:numCache>
                <c:formatCode>General</c:formatCode>
                <c:ptCount val="33"/>
                <c:pt idx="4" formatCode="0">
                  <c:v>41.369100000000003</c:v>
                </c:pt>
                <c:pt idx="19" formatCode="0">
                  <c:v>37.216299999999997</c:v>
                </c:pt>
                <c:pt idx="20" formatCode="0">
                  <c:v>35.313600000000001</c:v>
                </c:pt>
                <c:pt idx="21" formatCode="0">
                  <c:v>25.9557</c:v>
                </c:pt>
                <c:pt idx="22" formatCode="0">
                  <c:v>30.153700000000001</c:v>
                </c:pt>
                <c:pt idx="23" formatCode="0">
                  <c:v>35.739899999999999</c:v>
                </c:pt>
                <c:pt idx="24" formatCode="0">
                  <c:v>31.360099999999999</c:v>
                </c:pt>
                <c:pt idx="25" formatCode="0">
                  <c:v>33.940399999999997</c:v>
                </c:pt>
                <c:pt idx="26" formatCode="0">
                  <c:v>52.516399999999997</c:v>
                </c:pt>
                <c:pt idx="27" formatCode="0">
                  <c:v>43.598500000000001</c:v>
                </c:pt>
                <c:pt idx="28" formatCode="0">
                  <c:v>37.328299999999999</c:v>
                </c:pt>
                <c:pt idx="29" formatCode="0">
                  <c:v>31.386199999999999</c:v>
                </c:pt>
                <c:pt idx="30" formatCode="0">
                  <c:v>21.2669</c:v>
                </c:pt>
                <c:pt idx="31" formatCode="0">
                  <c:v>18.6968</c:v>
                </c:pt>
              </c:numCache>
            </c:numRef>
          </c:xVal>
          <c:yVal>
            <c:numRef>
              <c:f>'Table 2-rarefact. 277'!$A$3:$A$35</c:f>
              <c:numCache>
                <c:formatCode>General</c:formatCode>
                <c:ptCount val="33"/>
                <c:pt idx="0">
                  <c:v>349.2</c:v>
                </c:pt>
                <c:pt idx="1">
                  <c:v>331.8</c:v>
                </c:pt>
                <c:pt idx="2">
                  <c:v>313.5</c:v>
                </c:pt>
                <c:pt idx="3">
                  <c:v>312.7</c:v>
                </c:pt>
                <c:pt idx="4">
                  <c:v>296</c:v>
                </c:pt>
                <c:pt idx="5">
                  <c:v>292.2</c:v>
                </c:pt>
                <c:pt idx="6">
                  <c:v>278</c:v>
                </c:pt>
                <c:pt idx="7">
                  <c:v>266</c:v>
                </c:pt>
                <c:pt idx="8">
                  <c:v>264.5</c:v>
                </c:pt>
                <c:pt idx="9">
                  <c:v>254.5</c:v>
                </c:pt>
                <c:pt idx="10">
                  <c:v>245.5</c:v>
                </c:pt>
                <c:pt idx="11">
                  <c:v>240.5</c:v>
                </c:pt>
                <c:pt idx="12">
                  <c:v>239</c:v>
                </c:pt>
                <c:pt idx="13">
                  <c:v>237.5</c:v>
                </c:pt>
                <c:pt idx="14">
                  <c:v>236.96</c:v>
                </c:pt>
                <c:pt idx="15">
                  <c:v>236</c:v>
                </c:pt>
                <c:pt idx="16">
                  <c:v>235.5</c:v>
                </c:pt>
                <c:pt idx="17">
                  <c:v>228.5</c:v>
                </c:pt>
                <c:pt idx="18">
                  <c:v>227.2</c:v>
                </c:pt>
                <c:pt idx="19">
                  <c:v>226.1</c:v>
                </c:pt>
                <c:pt idx="20">
                  <c:v>217.7</c:v>
                </c:pt>
                <c:pt idx="21">
                  <c:v>210.5</c:v>
                </c:pt>
                <c:pt idx="22">
                  <c:v>209.7</c:v>
                </c:pt>
                <c:pt idx="23">
                  <c:v>209</c:v>
                </c:pt>
                <c:pt idx="24">
                  <c:v>208.22</c:v>
                </c:pt>
                <c:pt idx="25">
                  <c:v>207.5</c:v>
                </c:pt>
                <c:pt idx="26">
                  <c:v>206.8</c:v>
                </c:pt>
                <c:pt idx="27">
                  <c:v>197.8</c:v>
                </c:pt>
                <c:pt idx="28">
                  <c:v>186.5</c:v>
                </c:pt>
                <c:pt idx="29">
                  <c:v>162.19999999999999</c:v>
                </c:pt>
                <c:pt idx="30">
                  <c:v>152.80000000000001</c:v>
                </c:pt>
                <c:pt idx="31">
                  <c:v>143.9</c:v>
                </c:pt>
                <c:pt idx="32">
                  <c:v>134.5</c:v>
                </c:pt>
              </c:numCache>
            </c:numRef>
          </c:yVal>
          <c:smooth val="0"/>
        </c:ser>
        <c:ser>
          <c:idx val="1"/>
          <c:order val="4"/>
          <c:tx>
            <c:strRef>
              <c:f>'Table 2-rarefact. 277'!$H$1</c:f>
              <c:strCache>
                <c:ptCount val="1"/>
                <c:pt idx="0">
                  <c:v>500 counts</c:v>
                </c:pt>
              </c:strCache>
            </c:strRef>
          </c:tx>
          <c:spPr>
            <a:ln w="15875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'Table 2-rarefact. 277'!$H$41:$H$73</c:f>
                <c:numCache>
                  <c:formatCode>General</c:formatCode>
                  <c:ptCount val="33"/>
                  <c:pt idx="4">
                    <c:v>0.59482400000000002</c:v>
                  </c:pt>
                  <c:pt idx="19">
                    <c:v>2.66621</c:v>
                  </c:pt>
                  <c:pt idx="20">
                    <c:v>2.6442999999999999</c:v>
                  </c:pt>
                  <c:pt idx="21">
                    <c:v>1.88456</c:v>
                  </c:pt>
                  <c:pt idx="22">
                    <c:v>2.3416899999999998</c:v>
                  </c:pt>
                  <c:pt idx="23">
                    <c:v>1.97523</c:v>
                  </c:pt>
                  <c:pt idx="24">
                    <c:v>2.0087700000000002</c:v>
                  </c:pt>
                  <c:pt idx="25">
                    <c:v>0.70219600000000004</c:v>
                  </c:pt>
                  <c:pt idx="26">
                    <c:v>3.1250599999999999</c:v>
                  </c:pt>
                  <c:pt idx="27">
                    <c:v>2.7545799999999998</c:v>
                  </c:pt>
                  <c:pt idx="28">
                    <c:v>2.5686300000000002</c:v>
                  </c:pt>
                  <c:pt idx="29">
                    <c:v>2.33785</c:v>
                  </c:pt>
                  <c:pt idx="30">
                    <c:v>1.4838499999999999</c:v>
                  </c:pt>
                  <c:pt idx="31">
                    <c:v>1.5869200000000001</c:v>
                  </c:pt>
                </c:numCache>
              </c:numRef>
            </c:plus>
            <c:minus>
              <c:numRef>
                <c:f>'Table 2-rarefact. 277'!$H$41:$H$73</c:f>
                <c:numCache>
                  <c:formatCode>General</c:formatCode>
                  <c:ptCount val="33"/>
                  <c:pt idx="4">
                    <c:v>0.59482400000000002</c:v>
                  </c:pt>
                  <c:pt idx="19">
                    <c:v>2.66621</c:v>
                  </c:pt>
                  <c:pt idx="20">
                    <c:v>2.6442999999999999</c:v>
                  </c:pt>
                  <c:pt idx="21">
                    <c:v>1.88456</c:v>
                  </c:pt>
                  <c:pt idx="22">
                    <c:v>2.3416899999999998</c:v>
                  </c:pt>
                  <c:pt idx="23">
                    <c:v>1.97523</c:v>
                  </c:pt>
                  <c:pt idx="24">
                    <c:v>2.0087700000000002</c:v>
                  </c:pt>
                  <c:pt idx="25">
                    <c:v>0.70219600000000004</c:v>
                  </c:pt>
                  <c:pt idx="26">
                    <c:v>3.1250599999999999</c:v>
                  </c:pt>
                  <c:pt idx="27">
                    <c:v>2.7545799999999998</c:v>
                  </c:pt>
                  <c:pt idx="28">
                    <c:v>2.5686300000000002</c:v>
                  </c:pt>
                  <c:pt idx="29">
                    <c:v>2.33785</c:v>
                  </c:pt>
                  <c:pt idx="30">
                    <c:v>1.4838499999999999</c:v>
                  </c:pt>
                  <c:pt idx="31">
                    <c:v>1.5869200000000001</c:v>
                  </c:pt>
                </c:numCache>
              </c:numRef>
            </c:minus>
          </c:errBars>
          <c:xVal>
            <c:numRef>
              <c:f>'Table 2-rarefact. 277'!$H$3:$H$35</c:f>
              <c:numCache>
                <c:formatCode>General</c:formatCode>
                <c:ptCount val="33"/>
                <c:pt idx="4" formatCode="0">
                  <c:v>46.625399999999999</c:v>
                </c:pt>
                <c:pt idx="19" formatCode="0">
                  <c:v>43.6952</c:v>
                </c:pt>
                <c:pt idx="20" formatCode="0">
                  <c:v>40.828299999999999</c:v>
                </c:pt>
                <c:pt idx="21" formatCode="0">
                  <c:v>29.7438</c:v>
                </c:pt>
                <c:pt idx="22" formatCode="0">
                  <c:v>35.621200000000002</c:v>
                </c:pt>
                <c:pt idx="23" formatCode="0">
                  <c:v>41.195999999999998</c:v>
                </c:pt>
                <c:pt idx="24" formatCode="0">
                  <c:v>35.988799999999998</c:v>
                </c:pt>
                <c:pt idx="25" formatCode="0">
                  <c:v>37.450499999999998</c:v>
                </c:pt>
                <c:pt idx="26" formatCode="0">
                  <c:v>60.952199999999998</c:v>
                </c:pt>
                <c:pt idx="27" formatCode="0">
                  <c:v>51.271900000000002</c:v>
                </c:pt>
                <c:pt idx="28" formatCode="0">
                  <c:v>42.471299999999999</c:v>
                </c:pt>
                <c:pt idx="29" formatCode="0">
                  <c:v>36.485799999999998</c:v>
                </c:pt>
                <c:pt idx="30" formatCode="0">
                  <c:v>24.2194</c:v>
                </c:pt>
                <c:pt idx="31" formatCode="0">
                  <c:v>21.397400000000001</c:v>
                </c:pt>
              </c:numCache>
            </c:numRef>
          </c:xVal>
          <c:yVal>
            <c:numRef>
              <c:f>'Table 2-rarefact. 277'!$A$3:$A$35</c:f>
              <c:numCache>
                <c:formatCode>General</c:formatCode>
                <c:ptCount val="33"/>
                <c:pt idx="0">
                  <c:v>349.2</c:v>
                </c:pt>
                <c:pt idx="1">
                  <c:v>331.8</c:v>
                </c:pt>
                <c:pt idx="2">
                  <c:v>313.5</c:v>
                </c:pt>
                <c:pt idx="3">
                  <c:v>312.7</c:v>
                </c:pt>
                <c:pt idx="4">
                  <c:v>296</c:v>
                </c:pt>
                <c:pt idx="5">
                  <c:v>292.2</c:v>
                </c:pt>
                <c:pt idx="6">
                  <c:v>278</c:v>
                </c:pt>
                <c:pt idx="7">
                  <c:v>266</c:v>
                </c:pt>
                <c:pt idx="8">
                  <c:v>264.5</c:v>
                </c:pt>
                <c:pt idx="9">
                  <c:v>254.5</c:v>
                </c:pt>
                <c:pt idx="10">
                  <c:v>245.5</c:v>
                </c:pt>
                <c:pt idx="11">
                  <c:v>240.5</c:v>
                </c:pt>
                <c:pt idx="12">
                  <c:v>239</c:v>
                </c:pt>
                <c:pt idx="13">
                  <c:v>237.5</c:v>
                </c:pt>
                <c:pt idx="14">
                  <c:v>236.96</c:v>
                </c:pt>
                <c:pt idx="15">
                  <c:v>236</c:v>
                </c:pt>
                <c:pt idx="16">
                  <c:v>235.5</c:v>
                </c:pt>
                <c:pt idx="17">
                  <c:v>228.5</c:v>
                </c:pt>
                <c:pt idx="18">
                  <c:v>227.2</c:v>
                </c:pt>
                <c:pt idx="19">
                  <c:v>226.1</c:v>
                </c:pt>
                <c:pt idx="20">
                  <c:v>217.7</c:v>
                </c:pt>
                <c:pt idx="21">
                  <c:v>210.5</c:v>
                </c:pt>
                <c:pt idx="22">
                  <c:v>209.7</c:v>
                </c:pt>
                <c:pt idx="23">
                  <c:v>209</c:v>
                </c:pt>
                <c:pt idx="24">
                  <c:v>208.22</c:v>
                </c:pt>
                <c:pt idx="25">
                  <c:v>207.5</c:v>
                </c:pt>
                <c:pt idx="26">
                  <c:v>206.8</c:v>
                </c:pt>
                <c:pt idx="27">
                  <c:v>197.8</c:v>
                </c:pt>
                <c:pt idx="28">
                  <c:v>186.5</c:v>
                </c:pt>
                <c:pt idx="29">
                  <c:v>162.19999999999999</c:v>
                </c:pt>
                <c:pt idx="30">
                  <c:v>152.80000000000001</c:v>
                </c:pt>
                <c:pt idx="31">
                  <c:v>143.9</c:v>
                </c:pt>
                <c:pt idx="32">
                  <c:v>134.5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361856"/>
        <c:axId val="114363392"/>
      </c:scatterChart>
      <c:valAx>
        <c:axId val="114361856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NZ"/>
                  <a:t>Taxic richness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14363392"/>
        <c:crosses val="autoZero"/>
        <c:crossBetween val="midCat"/>
      </c:valAx>
      <c:valAx>
        <c:axId val="114363392"/>
        <c:scaling>
          <c:orientation val="maxMin"/>
          <c:min val="13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NZ"/>
                  <a:t>Depth (mbsf)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1436185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9876652159694095"/>
          <c:y val="0.40623800748310718"/>
          <c:w val="0.16824432089758751"/>
          <c:h val="0.55143865527447367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694951592589387"/>
          <c:y val="8.8590555139883537E-2"/>
          <c:w val="0.83982713699249134"/>
          <c:h val="0.86163062196410967"/>
        </c:manualLayout>
      </c:layout>
      <c:scatterChart>
        <c:scatterStyle val="lineMarker"/>
        <c:varyColors val="0"/>
        <c:ser>
          <c:idx val="5"/>
          <c:order val="0"/>
          <c:tx>
            <c:strRef>
              <c:f>'Table 2-rarefact. 277'!$L$2</c:f>
              <c:strCache>
                <c:ptCount val="1"/>
                <c:pt idx="0">
                  <c:v>quota=300</c:v>
                </c:pt>
              </c:strCache>
            </c:strRef>
          </c:tx>
          <c:spPr>
            <a:ln w="28575">
              <a:solidFill>
                <a:schemeClr val="tx2"/>
              </a:solidFill>
              <a:prstDash val="solid"/>
            </a:ln>
          </c:spPr>
          <c:marker>
            <c:spPr>
              <a:solidFill>
                <a:schemeClr val="tx2"/>
              </a:solidFill>
              <a:ln>
                <a:solidFill>
                  <a:schemeClr val="tx2"/>
                </a:solidFill>
              </a:ln>
            </c:spPr>
          </c:marker>
          <c:xVal>
            <c:numRef>
              <c:f>'Table 2-rarefact. 277'!$M$3:$M$35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41.378</c:v>
                </c:pt>
                <c:pt idx="5">
                  <c:v>35.707000000000001</c:v>
                </c:pt>
                <c:pt idx="6">
                  <c:v>35.707000000000001</c:v>
                </c:pt>
                <c:pt idx="7">
                  <c:v>35.707000000000001</c:v>
                </c:pt>
                <c:pt idx="8">
                  <c:v>35.707000000000001</c:v>
                </c:pt>
                <c:pt idx="9">
                  <c:v>35.707000000000001</c:v>
                </c:pt>
                <c:pt idx="10">
                  <c:v>35.707000000000001</c:v>
                </c:pt>
                <c:pt idx="11">
                  <c:v>35.707000000000001</c:v>
                </c:pt>
                <c:pt idx="12">
                  <c:v>35.707000000000001</c:v>
                </c:pt>
                <c:pt idx="13">
                  <c:v>35.707000000000001</c:v>
                </c:pt>
                <c:pt idx="14">
                  <c:v>35.707000000000001</c:v>
                </c:pt>
                <c:pt idx="15">
                  <c:v>35.707000000000001</c:v>
                </c:pt>
                <c:pt idx="16">
                  <c:v>35.707000000000001</c:v>
                </c:pt>
                <c:pt idx="17">
                  <c:v>35.707000000000001</c:v>
                </c:pt>
                <c:pt idx="18">
                  <c:v>35.707000000000001</c:v>
                </c:pt>
                <c:pt idx="19">
                  <c:v>50.063000000000002</c:v>
                </c:pt>
                <c:pt idx="20">
                  <c:v>54.62</c:v>
                </c:pt>
                <c:pt idx="21">
                  <c:v>55.445999999999998</c:v>
                </c:pt>
                <c:pt idx="22">
                  <c:v>58.258000000000003</c:v>
                </c:pt>
                <c:pt idx="23">
                  <c:v>60.673999999999999</c:v>
                </c:pt>
                <c:pt idx="24">
                  <c:v>60.661999999999999</c:v>
                </c:pt>
                <c:pt idx="25">
                  <c:v>59.198</c:v>
                </c:pt>
                <c:pt idx="26">
                  <c:v>65.078999999999994</c:v>
                </c:pt>
                <c:pt idx="27">
                  <c:v>54.658999999999999</c:v>
                </c:pt>
                <c:pt idx="28">
                  <c:v>45.408000000000001</c:v>
                </c:pt>
                <c:pt idx="29">
                  <c:v>36.1</c:v>
                </c:pt>
                <c:pt idx="30">
                  <c:v>24.774999999999999</c:v>
                </c:pt>
                <c:pt idx="31">
                  <c:v>18.638000000000002</c:v>
                </c:pt>
                <c:pt idx="32">
                  <c:v>0</c:v>
                </c:pt>
              </c:numCache>
            </c:numRef>
          </c:xVal>
          <c:yVal>
            <c:numRef>
              <c:f>'Table 2-rarefact. 277'!$N$3:$N$35</c:f>
              <c:numCache>
                <c:formatCode>0.00</c:formatCode>
                <c:ptCount val="33"/>
                <c:pt idx="0">
                  <c:v>349.2</c:v>
                </c:pt>
                <c:pt idx="1">
                  <c:v>331.8</c:v>
                </c:pt>
                <c:pt idx="2">
                  <c:v>313.5</c:v>
                </c:pt>
                <c:pt idx="3">
                  <c:v>312.7</c:v>
                </c:pt>
                <c:pt idx="4">
                  <c:v>296</c:v>
                </c:pt>
                <c:pt idx="5">
                  <c:v>292.2</c:v>
                </c:pt>
                <c:pt idx="6">
                  <c:v>278</c:v>
                </c:pt>
                <c:pt idx="7">
                  <c:v>266</c:v>
                </c:pt>
                <c:pt idx="8">
                  <c:v>264.5</c:v>
                </c:pt>
                <c:pt idx="9">
                  <c:v>254.5</c:v>
                </c:pt>
                <c:pt idx="10">
                  <c:v>245.5</c:v>
                </c:pt>
                <c:pt idx="11">
                  <c:v>240.5</c:v>
                </c:pt>
                <c:pt idx="12">
                  <c:v>239</c:v>
                </c:pt>
                <c:pt idx="13">
                  <c:v>237.5</c:v>
                </c:pt>
                <c:pt idx="14">
                  <c:v>236.96</c:v>
                </c:pt>
                <c:pt idx="15">
                  <c:v>236</c:v>
                </c:pt>
                <c:pt idx="16">
                  <c:v>235.5</c:v>
                </c:pt>
                <c:pt idx="17">
                  <c:v>228.5</c:v>
                </c:pt>
                <c:pt idx="18">
                  <c:v>227.2</c:v>
                </c:pt>
                <c:pt idx="19">
                  <c:v>226.1</c:v>
                </c:pt>
                <c:pt idx="20">
                  <c:v>217.7</c:v>
                </c:pt>
                <c:pt idx="21">
                  <c:v>210.5</c:v>
                </c:pt>
                <c:pt idx="22">
                  <c:v>209.7</c:v>
                </c:pt>
                <c:pt idx="23">
                  <c:v>209</c:v>
                </c:pt>
                <c:pt idx="24">
                  <c:v>208.22</c:v>
                </c:pt>
                <c:pt idx="25">
                  <c:v>207.5</c:v>
                </c:pt>
                <c:pt idx="26">
                  <c:v>206.83</c:v>
                </c:pt>
                <c:pt idx="27">
                  <c:v>197.82</c:v>
                </c:pt>
                <c:pt idx="28">
                  <c:v>186.5</c:v>
                </c:pt>
                <c:pt idx="29">
                  <c:v>162.19999999999999</c:v>
                </c:pt>
                <c:pt idx="30">
                  <c:v>152.80000000000001</c:v>
                </c:pt>
                <c:pt idx="31">
                  <c:v>143.9</c:v>
                </c:pt>
                <c:pt idx="32">
                  <c:v>134.5</c:v>
                </c:pt>
              </c:numCache>
            </c:numRef>
          </c:yVal>
          <c:smooth val="0"/>
        </c:ser>
        <c:ser>
          <c:idx val="0"/>
          <c:order val="1"/>
          <c:tx>
            <c:v>all counts</c:v>
          </c:tx>
          <c:spPr>
            <a:ln>
              <a:solidFill>
                <a:schemeClr val="tx1"/>
              </a:solidFill>
            </a:ln>
          </c:spPr>
          <c:marker>
            <c:symbol val="circle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'Table 2-rarefact. 277'!$B$3:$B$35</c:f>
              <c:numCache>
                <c:formatCode>General</c:formatCode>
                <c:ptCount val="33"/>
                <c:pt idx="0">
                  <c:v>14</c:v>
                </c:pt>
                <c:pt idx="1">
                  <c:v>4</c:v>
                </c:pt>
                <c:pt idx="2">
                  <c:v>34</c:v>
                </c:pt>
                <c:pt idx="3">
                  <c:v>27</c:v>
                </c:pt>
                <c:pt idx="4">
                  <c:v>47</c:v>
                </c:pt>
                <c:pt idx="5">
                  <c:v>8</c:v>
                </c:pt>
                <c:pt idx="6">
                  <c:v>9</c:v>
                </c:pt>
                <c:pt idx="7">
                  <c:v>18</c:v>
                </c:pt>
                <c:pt idx="8">
                  <c:v>9</c:v>
                </c:pt>
                <c:pt idx="9">
                  <c:v>27</c:v>
                </c:pt>
                <c:pt idx="10">
                  <c:v>21</c:v>
                </c:pt>
                <c:pt idx="11">
                  <c:v>20</c:v>
                </c:pt>
                <c:pt idx="12">
                  <c:v>17</c:v>
                </c:pt>
                <c:pt idx="13">
                  <c:v>7</c:v>
                </c:pt>
                <c:pt idx="14">
                  <c:v>7</c:v>
                </c:pt>
                <c:pt idx="15">
                  <c:v>5</c:v>
                </c:pt>
                <c:pt idx="16">
                  <c:v>2</c:v>
                </c:pt>
                <c:pt idx="17">
                  <c:v>20</c:v>
                </c:pt>
                <c:pt idx="18">
                  <c:v>16</c:v>
                </c:pt>
                <c:pt idx="19">
                  <c:v>64</c:v>
                </c:pt>
                <c:pt idx="20">
                  <c:v>67</c:v>
                </c:pt>
                <c:pt idx="21">
                  <c:v>37</c:v>
                </c:pt>
                <c:pt idx="22">
                  <c:v>48</c:v>
                </c:pt>
                <c:pt idx="23">
                  <c:v>48</c:v>
                </c:pt>
                <c:pt idx="24">
                  <c:v>44</c:v>
                </c:pt>
                <c:pt idx="25">
                  <c:v>38</c:v>
                </c:pt>
                <c:pt idx="26">
                  <c:v>91</c:v>
                </c:pt>
                <c:pt idx="27">
                  <c:v>69</c:v>
                </c:pt>
                <c:pt idx="28">
                  <c:v>63</c:v>
                </c:pt>
                <c:pt idx="29">
                  <c:v>50</c:v>
                </c:pt>
                <c:pt idx="30">
                  <c:v>28</c:v>
                </c:pt>
                <c:pt idx="31">
                  <c:v>27</c:v>
                </c:pt>
                <c:pt idx="32">
                  <c:v>8</c:v>
                </c:pt>
              </c:numCache>
            </c:numRef>
          </c:xVal>
          <c:yVal>
            <c:numRef>
              <c:f>'Table 2-rarefact. 277'!$A$3:$A$35</c:f>
              <c:numCache>
                <c:formatCode>General</c:formatCode>
                <c:ptCount val="33"/>
                <c:pt idx="0">
                  <c:v>349.2</c:v>
                </c:pt>
                <c:pt idx="1">
                  <c:v>331.8</c:v>
                </c:pt>
                <c:pt idx="2">
                  <c:v>313.5</c:v>
                </c:pt>
                <c:pt idx="3">
                  <c:v>312.7</c:v>
                </c:pt>
                <c:pt idx="4">
                  <c:v>296</c:v>
                </c:pt>
                <c:pt idx="5">
                  <c:v>292.2</c:v>
                </c:pt>
                <c:pt idx="6">
                  <c:v>278</c:v>
                </c:pt>
                <c:pt idx="7">
                  <c:v>266</c:v>
                </c:pt>
                <c:pt idx="8">
                  <c:v>264.5</c:v>
                </c:pt>
                <c:pt idx="9">
                  <c:v>254.5</c:v>
                </c:pt>
                <c:pt idx="10">
                  <c:v>245.5</c:v>
                </c:pt>
                <c:pt idx="11">
                  <c:v>240.5</c:v>
                </c:pt>
                <c:pt idx="12">
                  <c:v>239</c:v>
                </c:pt>
                <c:pt idx="13">
                  <c:v>237.5</c:v>
                </c:pt>
                <c:pt idx="14">
                  <c:v>236.96</c:v>
                </c:pt>
                <c:pt idx="15">
                  <c:v>236</c:v>
                </c:pt>
                <c:pt idx="16">
                  <c:v>235.5</c:v>
                </c:pt>
                <c:pt idx="17">
                  <c:v>228.5</c:v>
                </c:pt>
                <c:pt idx="18">
                  <c:v>227.2</c:v>
                </c:pt>
                <c:pt idx="19">
                  <c:v>226.1</c:v>
                </c:pt>
                <c:pt idx="20">
                  <c:v>217.7</c:v>
                </c:pt>
                <c:pt idx="21">
                  <c:v>210.5</c:v>
                </c:pt>
                <c:pt idx="22">
                  <c:v>209.7</c:v>
                </c:pt>
                <c:pt idx="23">
                  <c:v>209</c:v>
                </c:pt>
                <c:pt idx="24">
                  <c:v>208.22</c:v>
                </c:pt>
                <c:pt idx="25">
                  <c:v>207.5</c:v>
                </c:pt>
                <c:pt idx="26">
                  <c:v>206.8</c:v>
                </c:pt>
                <c:pt idx="27">
                  <c:v>197.8</c:v>
                </c:pt>
                <c:pt idx="28">
                  <c:v>186.5</c:v>
                </c:pt>
                <c:pt idx="29">
                  <c:v>162.19999999999999</c:v>
                </c:pt>
                <c:pt idx="30">
                  <c:v>152.80000000000001</c:v>
                </c:pt>
                <c:pt idx="31">
                  <c:v>143.9</c:v>
                </c:pt>
                <c:pt idx="32">
                  <c:v>134.5</c:v>
                </c:pt>
              </c:numCache>
            </c:numRef>
          </c:yVal>
          <c:smooth val="0"/>
        </c:ser>
        <c:ser>
          <c:idx val="1"/>
          <c:order val="2"/>
          <c:tx>
            <c:strRef>
              <c:f>'Table 2-rarefact. 277'!$Q$2</c:f>
              <c:strCache>
                <c:ptCount val="1"/>
                <c:pt idx="0">
                  <c:v>quota=100</c:v>
                </c:pt>
              </c:strCache>
            </c:strRef>
          </c:tx>
          <c:marker>
            <c:symbol val="circle"/>
            <c:size val="7"/>
          </c:marker>
          <c:xVal>
            <c:numRef>
              <c:f>'Table 2-rarefact. 277'!$R$3:$R$35</c:f>
              <c:numCache>
                <c:formatCode>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23.428000000000001</c:v>
                </c:pt>
                <c:pt idx="3">
                  <c:v>21.087</c:v>
                </c:pt>
                <c:pt idx="4">
                  <c:v>34.685000000000002</c:v>
                </c:pt>
                <c:pt idx="5">
                  <c:v>30.658999999999999</c:v>
                </c:pt>
                <c:pt idx="6">
                  <c:v>30.658999999999999</c:v>
                </c:pt>
                <c:pt idx="7">
                  <c:v>33.435000000000002</c:v>
                </c:pt>
                <c:pt idx="8">
                  <c:v>33.087000000000003</c:v>
                </c:pt>
                <c:pt idx="9">
                  <c:v>38.396999999999998</c:v>
                </c:pt>
                <c:pt idx="10">
                  <c:v>37.097999999999999</c:v>
                </c:pt>
                <c:pt idx="11">
                  <c:v>38.164999999999999</c:v>
                </c:pt>
                <c:pt idx="12">
                  <c:v>38.329000000000001</c:v>
                </c:pt>
                <c:pt idx="13">
                  <c:v>38.295000000000002</c:v>
                </c:pt>
                <c:pt idx="14">
                  <c:v>38.295000000000002</c:v>
                </c:pt>
                <c:pt idx="15">
                  <c:v>38.295000000000002</c:v>
                </c:pt>
                <c:pt idx="16">
                  <c:v>38.295000000000002</c:v>
                </c:pt>
                <c:pt idx="17">
                  <c:v>40.735999999999997</c:v>
                </c:pt>
                <c:pt idx="18">
                  <c:v>40.008000000000003</c:v>
                </c:pt>
                <c:pt idx="19">
                  <c:v>44.725999999999999</c:v>
                </c:pt>
                <c:pt idx="20">
                  <c:v>46.56</c:v>
                </c:pt>
                <c:pt idx="21">
                  <c:v>46.573999999999998</c:v>
                </c:pt>
                <c:pt idx="22">
                  <c:v>47.7</c:v>
                </c:pt>
                <c:pt idx="23">
                  <c:v>49.283999999999999</c:v>
                </c:pt>
                <c:pt idx="24">
                  <c:v>49.140999999999998</c:v>
                </c:pt>
                <c:pt idx="25">
                  <c:v>47.063000000000002</c:v>
                </c:pt>
                <c:pt idx="26">
                  <c:v>48.908999999999999</c:v>
                </c:pt>
                <c:pt idx="27">
                  <c:v>40.183999999999997</c:v>
                </c:pt>
                <c:pt idx="28">
                  <c:v>33.588999999999999</c:v>
                </c:pt>
                <c:pt idx="29">
                  <c:v>26.655000000000001</c:v>
                </c:pt>
                <c:pt idx="30">
                  <c:v>18.649999999999999</c:v>
                </c:pt>
                <c:pt idx="31">
                  <c:v>14.586</c:v>
                </c:pt>
                <c:pt idx="32">
                  <c:v>6.9790000000000001</c:v>
                </c:pt>
              </c:numCache>
            </c:numRef>
          </c:xVal>
          <c:yVal>
            <c:numRef>
              <c:f>'Table 2-rarefact. 277'!$S$3:$S$35</c:f>
              <c:numCache>
                <c:formatCode>General</c:formatCode>
                <c:ptCount val="33"/>
                <c:pt idx="0">
                  <c:v>349.2</c:v>
                </c:pt>
                <c:pt idx="1">
                  <c:v>331.8</c:v>
                </c:pt>
                <c:pt idx="2">
                  <c:v>313.5</c:v>
                </c:pt>
                <c:pt idx="3">
                  <c:v>312.7</c:v>
                </c:pt>
                <c:pt idx="4">
                  <c:v>296</c:v>
                </c:pt>
                <c:pt idx="5">
                  <c:v>292.2</c:v>
                </c:pt>
                <c:pt idx="6">
                  <c:v>278</c:v>
                </c:pt>
                <c:pt idx="7">
                  <c:v>266</c:v>
                </c:pt>
                <c:pt idx="8">
                  <c:v>264.5</c:v>
                </c:pt>
                <c:pt idx="9">
                  <c:v>254.5</c:v>
                </c:pt>
                <c:pt idx="10">
                  <c:v>245.5</c:v>
                </c:pt>
                <c:pt idx="11">
                  <c:v>240.5</c:v>
                </c:pt>
                <c:pt idx="12">
                  <c:v>239</c:v>
                </c:pt>
                <c:pt idx="13">
                  <c:v>237.5</c:v>
                </c:pt>
                <c:pt idx="14">
                  <c:v>236.96</c:v>
                </c:pt>
                <c:pt idx="15">
                  <c:v>236</c:v>
                </c:pt>
                <c:pt idx="16">
                  <c:v>235.5</c:v>
                </c:pt>
                <c:pt idx="17">
                  <c:v>228.5</c:v>
                </c:pt>
                <c:pt idx="18">
                  <c:v>227.2</c:v>
                </c:pt>
                <c:pt idx="19">
                  <c:v>226.1</c:v>
                </c:pt>
                <c:pt idx="20">
                  <c:v>217.7</c:v>
                </c:pt>
                <c:pt idx="21">
                  <c:v>210.5</c:v>
                </c:pt>
                <c:pt idx="22">
                  <c:v>209.7</c:v>
                </c:pt>
                <c:pt idx="23">
                  <c:v>209</c:v>
                </c:pt>
                <c:pt idx="24">
                  <c:v>208.22</c:v>
                </c:pt>
                <c:pt idx="25">
                  <c:v>207.5</c:v>
                </c:pt>
                <c:pt idx="26">
                  <c:v>206.83</c:v>
                </c:pt>
                <c:pt idx="27">
                  <c:v>197.82</c:v>
                </c:pt>
                <c:pt idx="28">
                  <c:v>186.5</c:v>
                </c:pt>
                <c:pt idx="29">
                  <c:v>162.19999999999999</c:v>
                </c:pt>
                <c:pt idx="30">
                  <c:v>152.80000000000001</c:v>
                </c:pt>
                <c:pt idx="31">
                  <c:v>143.9</c:v>
                </c:pt>
                <c:pt idx="32">
                  <c:v>134.5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06144"/>
        <c:axId val="114408064"/>
      </c:scatterChart>
      <c:valAx>
        <c:axId val="114406144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NZ"/>
                  <a:t>Taxic richness</a:t>
                </a:r>
              </a:p>
            </c:rich>
          </c:tx>
          <c:layout/>
          <c:overlay val="0"/>
        </c:title>
        <c:numFmt formatCode="0" sourceLinked="1"/>
        <c:majorTickMark val="out"/>
        <c:minorTickMark val="none"/>
        <c:tickLblPos val="nextTo"/>
        <c:crossAx val="114408064"/>
        <c:crosses val="autoZero"/>
        <c:crossBetween val="midCat"/>
      </c:valAx>
      <c:valAx>
        <c:axId val="114408064"/>
        <c:scaling>
          <c:orientation val="maxMin"/>
          <c:min val="13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NZ"/>
                  <a:t>Depth (mbsf)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11440614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5252419880635946"/>
          <c:y val="0.59489048975261072"/>
          <c:w val="0.20731501569296845"/>
          <c:h val="7.6948567599262857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1"/>
            <c:bubble3D val="0"/>
            <c:spPr>
              <a:solidFill>
                <a:srgbClr val="FFFF00"/>
              </a:solidFill>
            </c:spPr>
          </c:dPt>
          <c:dPt>
            <c:idx val="2"/>
            <c:bubble3D val="0"/>
            <c:spPr>
              <a:solidFill>
                <a:srgbClr val="FF0000"/>
              </a:solidFill>
            </c:spPr>
          </c:dPt>
          <c:val>
            <c:numRef>
              <c:f>'Table 3-Site280'!$G$101:$G$103</c:f>
              <c:numCache>
                <c:formatCode>0.00</c:formatCode>
                <c:ptCount val="3"/>
                <c:pt idx="0">
                  <c:v>62.566358389799824</c:v>
                </c:pt>
                <c:pt idx="1">
                  <c:v>37.347730957279218</c:v>
                </c:pt>
                <c:pt idx="2">
                  <c:v>8.5910652920962199E-2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spPr>
            <a:solidFill>
              <a:schemeClr val="accent1"/>
            </a:solidFill>
          </c:spPr>
          <c:dPt>
            <c:idx val="1"/>
            <c:bubble3D val="0"/>
            <c:spPr>
              <a:solidFill>
                <a:srgbClr val="FFFF00"/>
              </a:solidFill>
            </c:spPr>
          </c:dPt>
          <c:val>
            <c:numRef>
              <c:f>'Table 4-Site281'!$J$93:$J$94</c:f>
              <c:numCache>
                <c:formatCode>0.00</c:formatCode>
                <c:ptCount val="2"/>
                <c:pt idx="0">
                  <c:v>61.234871248406343</c:v>
                </c:pt>
                <c:pt idx="1">
                  <c:v>38.765128751593657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spPr>
            <a:solidFill>
              <a:srgbClr val="FFFF00"/>
            </a:solidFill>
          </c:spPr>
          <c:dPt>
            <c:idx val="0"/>
            <c:bubble3D val="0"/>
            <c:spPr>
              <a:solidFill>
                <a:schemeClr val="accent1"/>
              </a:solidFill>
            </c:spPr>
          </c:dPt>
          <c:dPt>
            <c:idx val="1"/>
            <c:bubble3D val="0"/>
          </c:dPt>
          <c:dPt>
            <c:idx val="2"/>
            <c:bubble3D val="0"/>
            <c:spPr>
              <a:solidFill>
                <a:srgbClr val="FF0000"/>
              </a:solidFill>
            </c:spPr>
          </c:dPt>
          <c:val>
            <c:numRef>
              <c:f>'Table 5-Site283'!$J$127:$J$129</c:f>
              <c:numCache>
                <c:formatCode>0.0</c:formatCode>
                <c:ptCount val="3"/>
                <c:pt idx="0">
                  <c:v>27.184270592538883</c:v>
                </c:pt>
                <c:pt idx="1">
                  <c:v>72.69433838136878</c:v>
                </c:pt>
                <c:pt idx="2">
                  <c:v>0.12139102609233354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spPr>
            <a:solidFill>
              <a:srgbClr val="FFFF00"/>
            </a:solidFill>
          </c:spPr>
          <c:dPt>
            <c:idx val="0"/>
            <c:bubble3D val="0"/>
            <c:spPr>
              <a:solidFill>
                <a:schemeClr val="accent1"/>
              </a:solidFill>
            </c:spPr>
          </c:dPt>
          <c:val>
            <c:numRef>
              <c:f>'Table 6-Site1172'!$AT$220:$AT$221</c:f>
              <c:numCache>
                <c:formatCode>0.0</c:formatCode>
                <c:ptCount val="2"/>
                <c:pt idx="0">
                  <c:v>66.123283298512703</c:v>
                </c:pt>
                <c:pt idx="1">
                  <c:v>33.876716701487304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517072</xdr:colOff>
      <xdr:row>176</xdr:row>
      <xdr:rowOff>92680</xdr:rowOff>
    </xdr:from>
    <xdr:to>
      <xdr:col>42</xdr:col>
      <xdr:colOff>425035</xdr:colOff>
      <xdr:row>195</xdr:row>
      <xdr:rowOff>95251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40</xdr:row>
      <xdr:rowOff>158750</xdr:rowOff>
    </xdr:from>
    <xdr:to>
      <xdr:col>14</xdr:col>
      <xdr:colOff>460375</xdr:colOff>
      <xdr:row>87</xdr:row>
      <xdr:rowOff>158750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460375</xdr:colOff>
      <xdr:row>40</xdr:row>
      <xdr:rowOff>174625</xdr:rowOff>
    </xdr:from>
    <xdr:to>
      <xdr:col>21</xdr:col>
      <xdr:colOff>460375</xdr:colOff>
      <xdr:row>87</xdr:row>
      <xdr:rowOff>174625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590550</xdr:colOff>
      <xdr:row>100</xdr:row>
      <xdr:rowOff>133350</xdr:rowOff>
    </xdr:from>
    <xdr:to>
      <xdr:col>11</xdr:col>
      <xdr:colOff>600075</xdr:colOff>
      <xdr:row>110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328612</xdr:colOff>
      <xdr:row>89</xdr:row>
      <xdr:rowOff>142875</xdr:rowOff>
    </xdr:from>
    <xdr:to>
      <xdr:col>14</xdr:col>
      <xdr:colOff>228600</xdr:colOff>
      <xdr:row>100</xdr:row>
      <xdr:rowOff>152400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542925</xdr:colOff>
      <xdr:row>106</xdr:row>
      <xdr:rowOff>66675</xdr:rowOff>
    </xdr:from>
    <xdr:to>
      <xdr:col>14</xdr:col>
      <xdr:colOff>123825</xdr:colOff>
      <xdr:row>119</xdr:row>
      <xdr:rowOff>133350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48</xdr:col>
      <xdr:colOff>198835</xdr:colOff>
      <xdr:row>214</xdr:row>
      <xdr:rowOff>164305</xdr:rowOff>
    </xdr:from>
    <xdr:to>
      <xdr:col>54</xdr:col>
      <xdr:colOff>136922</xdr:colOff>
      <xdr:row>231</xdr:row>
      <xdr:rowOff>73819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7"/>
  <sheetViews>
    <sheetView tabSelected="1" workbookViewId="0">
      <selection activeCell="H17" sqref="H17"/>
    </sheetView>
  </sheetViews>
  <sheetFormatPr defaultRowHeight="15"/>
  <cols>
    <col min="1" max="1" width="7.7109375" style="2" customWidth="1"/>
    <col min="2" max="3" width="7.7109375" style="5" customWidth="1"/>
    <col min="4" max="4" width="7.7109375" style="1" customWidth="1"/>
    <col min="5" max="14" width="7.7109375" style="5" customWidth="1"/>
    <col min="15" max="15" width="10.28515625" style="5" customWidth="1"/>
    <col min="16" max="16384" width="9.140625" style="5"/>
  </cols>
  <sheetData>
    <row r="1" spans="1:15" ht="15" customHeight="1">
      <c r="A1" s="19" t="s">
        <v>332</v>
      </c>
      <c r="B1" s="3"/>
      <c r="C1" s="4"/>
      <c r="D1" s="4"/>
      <c r="E1" s="4"/>
      <c r="F1" s="1"/>
      <c r="G1" s="4"/>
      <c r="H1" s="4"/>
      <c r="I1" s="4"/>
      <c r="J1" s="4"/>
      <c r="K1" s="4"/>
      <c r="L1" s="6"/>
      <c r="M1" s="7"/>
      <c r="N1" s="8"/>
      <c r="O1" s="4"/>
    </row>
    <row r="2" spans="1:15" s="141" customFormat="1" ht="15" customHeight="1">
      <c r="A2" s="120" t="s">
        <v>334</v>
      </c>
      <c r="B2" s="143"/>
      <c r="C2" s="144"/>
      <c r="D2" s="144"/>
      <c r="E2" s="144"/>
      <c r="F2" s="140"/>
      <c r="G2" s="144"/>
      <c r="H2" s="144"/>
      <c r="I2" s="144"/>
      <c r="J2" s="144"/>
      <c r="K2" s="144"/>
      <c r="L2" s="142"/>
      <c r="M2" s="145"/>
      <c r="N2" s="157"/>
      <c r="O2" s="144"/>
    </row>
    <row r="3" spans="1:15" ht="15" customHeight="1">
      <c r="A3" s="2" t="s">
        <v>331</v>
      </c>
      <c r="B3" s="3"/>
      <c r="C3" s="4"/>
      <c r="D3" s="4"/>
      <c r="E3" s="4"/>
      <c r="F3" s="1"/>
      <c r="G3" s="4"/>
      <c r="H3" s="4"/>
      <c r="I3" s="4"/>
      <c r="J3" s="4"/>
      <c r="K3" s="4"/>
      <c r="L3" s="6"/>
      <c r="M3" s="9"/>
      <c r="N3" s="8"/>
      <c r="O3" s="4"/>
    </row>
    <row r="4" spans="1:15" ht="15" customHeight="1">
      <c r="A4" s="2" t="s">
        <v>143</v>
      </c>
      <c r="B4" s="3"/>
      <c r="C4" s="4"/>
      <c r="D4" s="4"/>
      <c r="E4" s="4"/>
      <c r="F4" s="1"/>
      <c r="G4" s="4"/>
      <c r="H4" s="4"/>
      <c r="I4" s="4"/>
      <c r="J4" s="4"/>
      <c r="K4" s="4"/>
      <c r="L4" s="6"/>
      <c r="M4" s="6"/>
      <c r="N4" s="6"/>
      <c r="O4" s="4"/>
    </row>
    <row r="5" spans="1:15" ht="15" customHeight="1">
      <c r="A5" s="10" t="s">
        <v>330</v>
      </c>
      <c r="B5" s="11"/>
      <c r="C5" s="12"/>
      <c r="D5" s="12"/>
      <c r="E5" s="12"/>
      <c r="F5" s="12"/>
      <c r="G5" s="12"/>
      <c r="H5" s="12"/>
      <c r="I5" s="12"/>
      <c r="J5" s="4"/>
      <c r="K5" s="4"/>
      <c r="L5" s="6"/>
      <c r="M5" s="6"/>
      <c r="N5" s="6"/>
      <c r="O5" s="4"/>
    </row>
    <row r="6" spans="1:15" ht="15" customHeight="1">
      <c r="A6" s="2" t="s">
        <v>333</v>
      </c>
      <c r="O6" s="4"/>
    </row>
    <row r="7" spans="1:15">
      <c r="A7" s="13" t="s">
        <v>710</v>
      </c>
      <c r="B7" s="3"/>
      <c r="C7" s="4"/>
      <c r="D7" s="4"/>
      <c r="E7" s="4"/>
      <c r="F7" s="4"/>
      <c r="G7" s="4"/>
      <c r="H7" s="4"/>
      <c r="I7" s="4"/>
      <c r="J7" s="4"/>
      <c r="K7" s="4"/>
      <c r="L7" s="6"/>
      <c r="M7" s="6"/>
      <c r="N7" s="6"/>
      <c r="O7" s="4"/>
    </row>
    <row r="8" spans="1:15">
      <c r="A8" s="13"/>
      <c r="B8" s="3"/>
      <c r="C8" s="4"/>
      <c r="D8" s="4"/>
      <c r="E8" s="4"/>
      <c r="F8" s="4"/>
      <c r="G8" s="4"/>
      <c r="H8" s="4"/>
      <c r="I8" s="4"/>
      <c r="J8" s="4"/>
      <c r="K8" s="4"/>
      <c r="L8" s="6"/>
      <c r="M8" s="6"/>
      <c r="N8" s="6"/>
      <c r="O8" s="4"/>
    </row>
    <row r="9" spans="1:15">
      <c r="A9" s="328" t="s">
        <v>449</v>
      </c>
      <c r="B9" s="3"/>
      <c r="C9" s="4"/>
      <c r="D9" s="4"/>
      <c r="E9" s="4"/>
      <c r="F9" s="4"/>
      <c r="G9" s="4"/>
      <c r="H9" s="4"/>
      <c r="I9" s="4"/>
      <c r="J9" s="4"/>
      <c r="K9" s="4"/>
      <c r="L9" s="6"/>
      <c r="M9" s="6"/>
      <c r="N9" s="6"/>
      <c r="O9" s="4"/>
    </row>
    <row r="10" spans="1:15">
      <c r="A10" s="13" t="s">
        <v>450</v>
      </c>
      <c r="B10" s="3"/>
      <c r="C10" s="4"/>
      <c r="D10" s="4"/>
      <c r="E10" s="4"/>
      <c r="F10" s="4"/>
      <c r="G10" s="4"/>
      <c r="H10" s="4"/>
      <c r="I10" s="4"/>
      <c r="J10" s="4"/>
      <c r="K10" s="4"/>
      <c r="L10" s="6"/>
      <c r="M10" s="6"/>
      <c r="N10" s="6"/>
      <c r="O10" s="4"/>
    </row>
    <row r="11" spans="1:15">
      <c r="A11" s="13" t="s">
        <v>451</v>
      </c>
      <c r="B11" s="3"/>
      <c r="C11" s="4"/>
      <c r="D11" s="4"/>
      <c r="E11" s="4"/>
      <c r="F11" s="4"/>
      <c r="G11" s="4"/>
      <c r="H11" s="4"/>
      <c r="I11" s="4"/>
      <c r="J11" s="4"/>
      <c r="K11" s="4"/>
      <c r="L11" s="6"/>
      <c r="M11" s="6"/>
      <c r="N11" s="6"/>
      <c r="O11" s="4"/>
    </row>
    <row r="12" spans="1:15">
      <c r="A12" s="13" t="s">
        <v>453</v>
      </c>
      <c r="B12" s="3"/>
      <c r="C12" s="4"/>
      <c r="D12" s="4"/>
      <c r="E12" s="4"/>
      <c r="F12" s="4"/>
      <c r="G12" s="4"/>
      <c r="H12" s="4"/>
      <c r="I12" s="4"/>
      <c r="J12" s="4"/>
      <c r="K12" s="4"/>
      <c r="L12" s="6"/>
      <c r="M12" s="6"/>
      <c r="N12" s="6"/>
      <c r="O12" s="4"/>
    </row>
    <row r="13" spans="1:15">
      <c r="A13" s="13" t="s">
        <v>466</v>
      </c>
      <c r="B13" s="3"/>
      <c r="C13" s="4"/>
      <c r="D13" s="4"/>
      <c r="E13" s="4"/>
      <c r="F13" s="14"/>
      <c r="G13" s="4"/>
      <c r="H13" s="4"/>
      <c r="I13" s="4"/>
      <c r="J13" s="4"/>
      <c r="K13" s="4"/>
      <c r="L13" s="6"/>
      <c r="M13" s="6"/>
      <c r="N13" s="6"/>
      <c r="O13" s="4"/>
    </row>
    <row r="14" spans="1:15">
      <c r="A14" s="13" t="s">
        <v>452</v>
      </c>
      <c r="B14" s="3"/>
      <c r="C14" s="4"/>
      <c r="D14" s="4"/>
      <c r="E14" s="4"/>
      <c r="F14" s="14"/>
      <c r="G14" s="4"/>
      <c r="H14" s="4"/>
      <c r="I14" s="4"/>
      <c r="J14" s="4"/>
      <c r="K14" s="4"/>
      <c r="L14" s="6"/>
      <c r="M14" s="6"/>
      <c r="N14" s="6"/>
      <c r="O14" s="4"/>
    </row>
    <row r="15" spans="1:15">
      <c r="A15" s="13"/>
      <c r="B15" s="3"/>
      <c r="C15" s="4"/>
      <c r="D15" s="4"/>
      <c r="E15" s="4"/>
      <c r="F15" s="4"/>
      <c r="G15" s="4"/>
      <c r="H15" s="4"/>
      <c r="I15" s="4"/>
      <c r="J15" s="4"/>
      <c r="K15" s="4"/>
      <c r="L15" s="6"/>
      <c r="M15" s="6"/>
      <c r="N15" s="6"/>
      <c r="O15" s="4"/>
    </row>
    <row r="16" spans="1:15">
      <c r="A16" s="13"/>
      <c r="B16" s="3"/>
      <c r="C16" s="4"/>
      <c r="D16" s="4"/>
      <c r="E16" s="4"/>
      <c r="F16" s="4"/>
      <c r="G16" s="4"/>
      <c r="H16" s="4"/>
      <c r="I16" s="4"/>
      <c r="J16" s="4"/>
      <c r="K16" s="4"/>
      <c r="L16" s="6"/>
      <c r="M16" s="6"/>
      <c r="N16" s="6"/>
      <c r="O16" s="4"/>
    </row>
    <row r="17" spans="1:15">
      <c r="A17" s="13"/>
      <c r="B17" s="3"/>
      <c r="C17" s="4"/>
      <c r="D17" s="4"/>
      <c r="E17" s="4"/>
      <c r="F17" s="4"/>
      <c r="G17" s="4"/>
      <c r="H17" s="4"/>
      <c r="I17" s="4"/>
      <c r="J17" s="4"/>
      <c r="K17" s="4"/>
      <c r="L17" s="6"/>
      <c r="M17" s="6"/>
      <c r="N17" s="6"/>
      <c r="O17" s="4"/>
    </row>
    <row r="18" spans="1:15">
      <c r="A18" s="13"/>
      <c r="B18" s="3"/>
      <c r="C18" s="4"/>
      <c r="D18" s="4"/>
      <c r="E18" s="4"/>
      <c r="F18" s="4"/>
      <c r="G18" s="4"/>
      <c r="H18" s="4"/>
      <c r="I18" s="4"/>
      <c r="J18" s="4"/>
      <c r="K18" s="4"/>
      <c r="L18" s="6"/>
      <c r="M18" s="6"/>
      <c r="N18" s="6"/>
      <c r="O18" s="4"/>
    </row>
    <row r="19" spans="1:15">
      <c r="A19" s="13"/>
      <c r="B19" s="3"/>
      <c r="C19" s="4"/>
      <c r="D19" s="4"/>
      <c r="E19" s="4"/>
      <c r="F19" s="14"/>
      <c r="G19" s="4"/>
      <c r="H19" s="4"/>
      <c r="I19" s="4"/>
      <c r="J19" s="4"/>
      <c r="K19" s="4"/>
      <c r="L19" s="6"/>
      <c r="M19" s="6"/>
      <c r="N19" s="6"/>
      <c r="O19" s="4"/>
    </row>
    <row r="20" spans="1:15">
      <c r="A20" s="13"/>
      <c r="B20" s="3"/>
      <c r="C20" s="4"/>
      <c r="D20" s="4"/>
      <c r="E20" s="4"/>
      <c r="F20" s="4"/>
      <c r="G20" s="4"/>
      <c r="H20" s="4"/>
      <c r="I20" s="4"/>
      <c r="J20" s="4"/>
      <c r="K20" s="4"/>
      <c r="L20" s="6"/>
      <c r="M20" s="6"/>
      <c r="N20" s="6"/>
      <c r="O20" s="4"/>
    </row>
    <row r="21" spans="1:15">
      <c r="A21" s="13"/>
      <c r="B21" s="3"/>
      <c r="C21" s="4"/>
      <c r="D21" s="4"/>
      <c r="E21" s="4"/>
      <c r="F21" s="4"/>
      <c r="G21" s="4"/>
      <c r="H21" s="4"/>
      <c r="I21" s="4"/>
      <c r="J21" s="4"/>
      <c r="K21" s="4"/>
      <c r="L21" s="6"/>
      <c r="M21" s="6"/>
      <c r="N21" s="6"/>
      <c r="O21" s="4"/>
    </row>
    <row r="22" spans="1:15">
      <c r="A22" s="13"/>
      <c r="B22" s="3"/>
      <c r="C22" s="4"/>
      <c r="D22" s="4"/>
      <c r="E22" s="4"/>
      <c r="F22" s="14"/>
      <c r="G22" s="4"/>
      <c r="H22" s="4"/>
      <c r="I22" s="4"/>
      <c r="J22" s="4"/>
      <c r="K22" s="4"/>
      <c r="L22" s="6"/>
      <c r="M22" s="6"/>
      <c r="N22" s="6"/>
      <c r="O22" s="4"/>
    </row>
    <row r="23" spans="1:15">
      <c r="A23" s="13"/>
      <c r="B23" s="3"/>
      <c r="C23" s="4"/>
      <c r="D23" s="4"/>
      <c r="E23" s="4"/>
      <c r="F23" s="14"/>
      <c r="G23" s="4"/>
      <c r="H23" s="4"/>
      <c r="I23" s="4"/>
      <c r="J23" s="4"/>
      <c r="K23" s="4"/>
      <c r="L23" s="6"/>
      <c r="M23" s="6"/>
      <c r="N23" s="6"/>
      <c r="O23" s="4"/>
    </row>
    <row r="24" spans="1:15">
      <c r="A24" s="13"/>
      <c r="B24" s="3"/>
      <c r="C24" s="4"/>
      <c r="D24" s="4"/>
      <c r="E24" s="4"/>
      <c r="F24" s="4"/>
      <c r="G24" s="4"/>
      <c r="H24" s="4"/>
      <c r="I24" s="4"/>
      <c r="J24" s="4"/>
      <c r="K24" s="4"/>
      <c r="L24" s="6"/>
      <c r="M24" s="6"/>
      <c r="N24" s="6"/>
      <c r="O24" s="4"/>
    </row>
    <row r="25" spans="1:15">
      <c r="A25" s="13"/>
      <c r="B25" s="3"/>
      <c r="C25" s="4"/>
      <c r="D25" s="4"/>
      <c r="E25" s="4"/>
      <c r="F25" s="4"/>
      <c r="G25" s="4"/>
      <c r="H25" s="4"/>
      <c r="I25" s="4"/>
      <c r="J25" s="4"/>
      <c r="K25" s="4"/>
      <c r="L25" s="6"/>
      <c r="M25" s="6"/>
      <c r="N25" s="6"/>
      <c r="O25" s="4"/>
    </row>
    <row r="26" spans="1:15">
      <c r="A26" s="13"/>
      <c r="B26" s="3"/>
      <c r="C26" s="4"/>
      <c r="D26" s="4"/>
      <c r="E26" s="4"/>
      <c r="F26" s="4"/>
      <c r="G26" s="4"/>
      <c r="H26" s="4"/>
      <c r="I26" s="4"/>
      <c r="J26" s="4"/>
      <c r="K26" s="4"/>
      <c r="L26" s="6"/>
      <c r="M26" s="6"/>
      <c r="N26" s="6"/>
      <c r="O26" s="4"/>
    </row>
    <row r="27" spans="1:15">
      <c r="A27" s="13"/>
      <c r="B27" s="3"/>
      <c r="C27" s="4"/>
      <c r="D27" s="4"/>
      <c r="E27" s="4"/>
      <c r="F27" s="4"/>
      <c r="G27" s="4"/>
      <c r="H27" s="4"/>
      <c r="I27" s="4"/>
      <c r="J27" s="4"/>
      <c r="K27" s="4"/>
      <c r="L27" s="15"/>
      <c r="M27" s="9"/>
      <c r="N27" s="6"/>
      <c r="O27" s="4"/>
    </row>
    <row r="28" spans="1:15">
      <c r="A28" s="13"/>
      <c r="B28" s="3"/>
      <c r="C28" s="4"/>
      <c r="D28" s="4"/>
      <c r="E28" s="4"/>
      <c r="F28" s="4"/>
      <c r="G28" s="4"/>
      <c r="H28" s="4"/>
      <c r="I28" s="4"/>
      <c r="J28" s="4"/>
      <c r="K28" s="4"/>
      <c r="L28" s="6"/>
      <c r="M28" s="6"/>
      <c r="N28" s="6"/>
      <c r="O28" s="4"/>
    </row>
    <row r="29" spans="1:15">
      <c r="A29" s="13"/>
      <c r="B29" s="3"/>
      <c r="C29" s="4"/>
      <c r="D29" s="4"/>
      <c r="E29" s="4"/>
      <c r="F29" s="4"/>
      <c r="G29" s="4"/>
      <c r="H29" s="4"/>
      <c r="I29" s="4"/>
      <c r="J29" s="4"/>
      <c r="K29" s="4"/>
      <c r="L29" s="6"/>
      <c r="M29" s="6"/>
      <c r="N29" s="6"/>
      <c r="O29" s="4"/>
    </row>
    <row r="30" spans="1:15">
      <c r="A30" s="13"/>
      <c r="B30" s="3"/>
      <c r="C30" s="4"/>
      <c r="D30" s="4"/>
      <c r="E30" s="4"/>
      <c r="F30" s="4"/>
      <c r="G30" s="4"/>
      <c r="H30" s="4"/>
      <c r="I30" s="4"/>
      <c r="J30" s="4"/>
      <c r="K30" s="4"/>
      <c r="L30" s="6"/>
      <c r="M30" s="6"/>
      <c r="N30" s="9"/>
      <c r="O30" s="4"/>
    </row>
    <row r="31" spans="1:15">
      <c r="A31" s="13"/>
      <c r="B31" s="3"/>
      <c r="C31" s="4"/>
      <c r="D31" s="4"/>
      <c r="E31" s="4"/>
      <c r="F31" s="4"/>
      <c r="G31" s="4"/>
      <c r="H31" s="4"/>
      <c r="I31" s="4"/>
      <c r="J31" s="4"/>
      <c r="K31" s="4"/>
      <c r="L31" s="6"/>
      <c r="M31" s="6"/>
      <c r="N31" s="6"/>
      <c r="O31" s="4"/>
    </row>
    <row r="32" spans="1:15">
      <c r="A32" s="13"/>
      <c r="B32" s="3"/>
      <c r="C32" s="4"/>
      <c r="D32" s="4"/>
      <c r="E32" s="4"/>
      <c r="F32" s="4"/>
      <c r="G32" s="4"/>
      <c r="H32" s="4"/>
      <c r="I32" s="4"/>
      <c r="J32" s="4"/>
      <c r="K32" s="4"/>
      <c r="L32" s="6"/>
      <c r="M32" s="6"/>
      <c r="N32" s="6"/>
      <c r="O32" s="4"/>
    </row>
    <row r="33" spans="1:15">
      <c r="A33" s="13"/>
      <c r="B33" s="3"/>
      <c r="C33" s="4"/>
      <c r="D33" s="4"/>
      <c r="E33" s="4"/>
      <c r="F33" s="4"/>
      <c r="G33" s="4"/>
      <c r="H33" s="4"/>
      <c r="I33" s="4"/>
      <c r="J33" s="4"/>
      <c r="K33" s="4"/>
      <c r="L33" s="6"/>
      <c r="M33" s="6"/>
      <c r="N33" s="6"/>
      <c r="O33" s="4"/>
    </row>
    <row r="34" spans="1:15">
      <c r="A34" s="13"/>
      <c r="B34" s="3"/>
      <c r="C34" s="4"/>
      <c r="D34" s="4"/>
      <c r="E34" s="4"/>
      <c r="F34" s="14"/>
      <c r="G34" s="4"/>
      <c r="H34" s="4"/>
      <c r="I34" s="4"/>
      <c r="J34" s="4"/>
      <c r="K34" s="4"/>
      <c r="L34" s="6"/>
      <c r="M34" s="6"/>
      <c r="N34" s="6"/>
      <c r="O34" s="4"/>
    </row>
    <row r="35" spans="1:15">
      <c r="A35" s="13"/>
      <c r="B35" s="3"/>
      <c r="C35" s="4"/>
      <c r="D35" s="4"/>
      <c r="E35" s="4"/>
      <c r="F35" s="14"/>
      <c r="G35" s="4"/>
      <c r="H35" s="4"/>
      <c r="I35" s="4"/>
      <c r="J35" s="4"/>
      <c r="K35" s="4"/>
      <c r="L35" s="6"/>
      <c r="M35" s="6"/>
      <c r="N35" s="6"/>
      <c r="O35" s="4"/>
    </row>
    <row r="36" spans="1:15">
      <c r="A36" s="13"/>
      <c r="B36" s="3"/>
      <c r="C36" s="4"/>
      <c r="D36" s="4"/>
      <c r="E36" s="4"/>
      <c r="F36" s="14"/>
      <c r="G36" s="4"/>
      <c r="H36" s="4"/>
      <c r="I36" s="4"/>
      <c r="J36" s="4"/>
      <c r="K36" s="4"/>
      <c r="L36" s="6"/>
      <c r="M36" s="6"/>
      <c r="N36" s="6"/>
      <c r="O36" s="4"/>
    </row>
    <row r="37" spans="1:15">
      <c r="A37" s="13"/>
      <c r="B37" s="16"/>
      <c r="C37" s="17"/>
      <c r="D37" s="17"/>
      <c r="E37" s="17"/>
      <c r="F37" s="4"/>
      <c r="G37" s="4"/>
      <c r="H37" s="4"/>
      <c r="I37" s="4"/>
      <c r="J37" s="17"/>
      <c r="K37" s="17"/>
      <c r="L37" s="6"/>
      <c r="M37" s="6"/>
      <c r="N37" s="6"/>
      <c r="O37" s="17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4"/>
  <sheetViews>
    <sheetView workbookViewId="0">
      <selection activeCell="K18" sqref="K18"/>
    </sheetView>
  </sheetViews>
  <sheetFormatPr defaultRowHeight="15"/>
  <sheetData>
    <row r="1" spans="1:9" s="18" customFormat="1" ht="55.5" customHeight="1">
      <c r="A1" s="235" t="s">
        <v>335</v>
      </c>
      <c r="B1" s="235" t="s">
        <v>336</v>
      </c>
      <c r="C1" s="235" t="s">
        <v>337</v>
      </c>
      <c r="D1" s="235" t="s">
        <v>338</v>
      </c>
      <c r="E1" s="235" t="s">
        <v>339</v>
      </c>
      <c r="F1" s="235" t="s">
        <v>340</v>
      </c>
      <c r="G1" s="236" t="s">
        <v>341</v>
      </c>
      <c r="H1" s="241" t="s">
        <v>349</v>
      </c>
      <c r="I1" s="241" t="s">
        <v>350</v>
      </c>
    </row>
    <row r="2" spans="1:9">
      <c r="A2" s="237">
        <v>277</v>
      </c>
      <c r="B2" s="237">
        <v>18</v>
      </c>
      <c r="C2" s="237" t="s">
        <v>114</v>
      </c>
      <c r="D2" s="237">
        <v>1</v>
      </c>
      <c r="E2" s="237">
        <v>88</v>
      </c>
      <c r="F2" s="237">
        <v>90</v>
      </c>
      <c r="G2" s="238">
        <v>159.88</v>
      </c>
      <c r="H2" s="240">
        <v>1.930105</v>
      </c>
      <c r="I2" s="240">
        <v>1.4282038898374998</v>
      </c>
    </row>
    <row r="3" spans="1:9">
      <c r="A3" s="237">
        <v>277</v>
      </c>
      <c r="B3" s="237">
        <v>18</v>
      </c>
      <c r="C3" s="237" t="s">
        <v>114</v>
      </c>
      <c r="D3" s="237">
        <v>1</v>
      </c>
      <c r="E3" s="237">
        <v>119</v>
      </c>
      <c r="F3" s="237">
        <v>121</v>
      </c>
      <c r="G3" s="238">
        <v>160.19</v>
      </c>
      <c r="H3" s="240">
        <v>1.9088750000000001</v>
      </c>
      <c r="I3" s="240">
        <v>1.4002523618374998</v>
      </c>
    </row>
    <row r="4" spans="1:9">
      <c r="A4" s="237">
        <v>277</v>
      </c>
      <c r="B4" s="237">
        <v>18</v>
      </c>
      <c r="C4" s="237" t="s">
        <v>114</v>
      </c>
      <c r="D4" s="237">
        <v>1</v>
      </c>
      <c r="E4" s="237">
        <v>146</v>
      </c>
      <c r="F4" s="237">
        <v>147</v>
      </c>
      <c r="G4" s="238">
        <v>160.46</v>
      </c>
      <c r="H4" s="240">
        <v>1.8830249999999999</v>
      </c>
      <c r="I4" s="240">
        <v>1.0990291205274998</v>
      </c>
    </row>
    <row r="5" spans="1:9">
      <c r="A5" s="237">
        <v>277</v>
      </c>
      <c r="B5" s="237">
        <v>18</v>
      </c>
      <c r="C5" s="237" t="s">
        <v>114</v>
      </c>
      <c r="D5" s="237">
        <v>2</v>
      </c>
      <c r="E5" s="237">
        <v>33</v>
      </c>
      <c r="F5" s="237">
        <v>35</v>
      </c>
      <c r="G5" s="238">
        <v>160.83000000000001</v>
      </c>
      <c r="H5" s="240">
        <v>1.6778249999999999</v>
      </c>
      <c r="I5" s="240">
        <v>1.1729407954574997</v>
      </c>
    </row>
    <row r="6" spans="1:9">
      <c r="A6" s="237">
        <v>277</v>
      </c>
      <c r="B6" s="237">
        <v>18</v>
      </c>
      <c r="C6" s="237" t="s">
        <v>114</v>
      </c>
      <c r="D6" s="237">
        <v>2</v>
      </c>
      <c r="E6" s="237">
        <v>63</v>
      </c>
      <c r="F6" s="237">
        <v>65</v>
      </c>
      <c r="G6" s="238">
        <v>161.13</v>
      </c>
      <c r="H6" s="240">
        <v>1.7673350000000001</v>
      </c>
      <c r="I6" s="240">
        <v>1.1635516230974998</v>
      </c>
    </row>
    <row r="7" spans="1:9">
      <c r="A7" s="237">
        <v>277</v>
      </c>
      <c r="B7" s="237">
        <v>18</v>
      </c>
      <c r="C7" s="237" t="s">
        <v>114</v>
      </c>
      <c r="D7" s="237">
        <v>2</v>
      </c>
      <c r="E7" s="237">
        <v>92</v>
      </c>
      <c r="F7" s="237">
        <v>94</v>
      </c>
      <c r="G7" s="238">
        <v>161.41999999999999</v>
      </c>
      <c r="H7" s="240">
        <v>1.8611949999999999</v>
      </c>
      <c r="I7" s="240">
        <v>1.1125284380274998</v>
      </c>
    </row>
    <row r="8" spans="1:9">
      <c r="A8" s="237">
        <v>277</v>
      </c>
      <c r="B8" s="237">
        <v>18</v>
      </c>
      <c r="C8" s="237" t="s">
        <v>114</v>
      </c>
      <c r="D8" s="237">
        <v>2</v>
      </c>
      <c r="E8" s="237">
        <v>124</v>
      </c>
      <c r="F8" s="237">
        <v>126</v>
      </c>
      <c r="G8" s="238">
        <v>161.74</v>
      </c>
      <c r="H8" s="240">
        <v>1.8806050000000001</v>
      </c>
      <c r="I8" s="240">
        <v>1.1650084906174998</v>
      </c>
    </row>
    <row r="9" spans="1:9">
      <c r="A9" s="237">
        <v>277</v>
      </c>
      <c r="B9" s="237">
        <v>18</v>
      </c>
      <c r="C9" s="237" t="s">
        <v>114</v>
      </c>
      <c r="D9" s="237">
        <v>3</v>
      </c>
      <c r="E9" s="237">
        <v>4</v>
      </c>
      <c r="F9" s="237">
        <v>6</v>
      </c>
      <c r="G9" s="238">
        <v>162.04</v>
      </c>
      <c r="H9" s="240">
        <v>1.876145</v>
      </c>
      <c r="I9" s="240">
        <v>1.0842529264074998</v>
      </c>
    </row>
    <row r="10" spans="1:9">
      <c r="A10" s="237">
        <v>277</v>
      </c>
      <c r="B10" s="237">
        <v>18</v>
      </c>
      <c r="C10" s="237" t="s">
        <v>114</v>
      </c>
      <c r="D10" s="237">
        <v>3</v>
      </c>
      <c r="E10" s="237">
        <v>36</v>
      </c>
      <c r="F10" s="237">
        <v>38</v>
      </c>
      <c r="G10" s="238">
        <v>162.36000000000001</v>
      </c>
      <c r="H10" s="240">
        <v>1.7953250000000001</v>
      </c>
      <c r="I10" s="240">
        <v>1.2509234410374999</v>
      </c>
    </row>
    <row r="11" spans="1:9">
      <c r="A11" s="237">
        <v>277</v>
      </c>
      <c r="B11" s="237">
        <v>18</v>
      </c>
      <c r="C11" s="237" t="s">
        <v>114</v>
      </c>
      <c r="D11" s="237">
        <v>3</v>
      </c>
      <c r="E11" s="237">
        <v>66</v>
      </c>
      <c r="F11" s="237">
        <v>68</v>
      </c>
      <c r="G11" s="238">
        <v>162.66</v>
      </c>
      <c r="H11" s="240">
        <v>1.7694350000000001</v>
      </c>
      <c r="I11" s="240">
        <v>1.1201388767874998</v>
      </c>
    </row>
    <row r="12" spans="1:9">
      <c r="A12" s="237">
        <v>277</v>
      </c>
      <c r="B12" s="237">
        <v>18</v>
      </c>
      <c r="C12" s="237" t="s">
        <v>114</v>
      </c>
      <c r="D12" s="237">
        <v>3</v>
      </c>
      <c r="E12" s="237">
        <v>94</v>
      </c>
      <c r="F12" s="237">
        <v>96</v>
      </c>
      <c r="G12" s="238">
        <v>162.94</v>
      </c>
      <c r="H12" s="240">
        <v>1.704715</v>
      </c>
      <c r="I12" s="240">
        <v>1.1248832251574998</v>
      </c>
    </row>
    <row r="13" spans="1:9">
      <c r="A13" s="237">
        <v>277</v>
      </c>
      <c r="B13" s="237">
        <v>18</v>
      </c>
      <c r="C13" s="237" t="s">
        <v>114</v>
      </c>
      <c r="D13" s="237">
        <v>3</v>
      </c>
      <c r="E13" s="237">
        <v>124</v>
      </c>
      <c r="F13" s="237">
        <v>126</v>
      </c>
      <c r="G13" s="238">
        <v>163.24</v>
      </c>
      <c r="H13" s="240">
        <v>1.727255</v>
      </c>
      <c r="I13" s="240">
        <v>1.0553103896874998</v>
      </c>
    </row>
    <row r="14" spans="1:9">
      <c r="A14" s="237">
        <v>277</v>
      </c>
      <c r="B14" s="237">
        <v>19</v>
      </c>
      <c r="C14" s="237" t="s">
        <v>114</v>
      </c>
      <c r="D14" s="237">
        <v>1</v>
      </c>
      <c r="E14" s="237">
        <v>115</v>
      </c>
      <c r="F14" s="237">
        <v>117</v>
      </c>
      <c r="G14" s="238">
        <v>169.65</v>
      </c>
      <c r="H14" s="240">
        <v>1.8530850000000001</v>
      </c>
      <c r="I14" s="240">
        <v>1.0748828119074998</v>
      </c>
    </row>
    <row r="15" spans="1:9">
      <c r="A15" s="237">
        <v>277</v>
      </c>
      <c r="B15" s="237">
        <v>19</v>
      </c>
      <c r="C15" s="237" t="s">
        <v>114</v>
      </c>
      <c r="D15" s="237">
        <v>1</v>
      </c>
      <c r="E15" s="237">
        <v>145</v>
      </c>
      <c r="F15" s="237">
        <v>147</v>
      </c>
      <c r="G15" s="238">
        <v>169.95</v>
      </c>
      <c r="H15" s="240">
        <v>1.9314750000000001</v>
      </c>
      <c r="I15" s="240">
        <v>1.0173280747074998</v>
      </c>
    </row>
    <row r="16" spans="1:9">
      <c r="A16" s="237">
        <v>277</v>
      </c>
      <c r="B16" s="237">
        <v>19</v>
      </c>
      <c r="C16" s="237" t="s">
        <v>114</v>
      </c>
      <c r="D16" s="237">
        <v>2</v>
      </c>
      <c r="E16" s="237">
        <v>23</v>
      </c>
      <c r="F16" s="237">
        <v>25</v>
      </c>
      <c r="G16" s="238">
        <v>170.23</v>
      </c>
      <c r="H16" s="240">
        <v>2.0922749999999999</v>
      </c>
      <c r="I16" s="240">
        <v>1.0060193523374998</v>
      </c>
    </row>
    <row r="17" spans="1:9">
      <c r="A17" s="237">
        <v>277</v>
      </c>
      <c r="B17" s="237">
        <v>19</v>
      </c>
      <c r="C17" s="237" t="s">
        <v>114</v>
      </c>
      <c r="D17" s="237">
        <v>2</v>
      </c>
      <c r="E17" s="237">
        <v>63</v>
      </c>
      <c r="F17" s="237">
        <v>65</v>
      </c>
      <c r="G17" s="238">
        <v>170.63</v>
      </c>
      <c r="H17" s="240">
        <v>2.0334150000000002</v>
      </c>
      <c r="I17" s="240">
        <v>0.84911493218749978</v>
      </c>
    </row>
    <row r="18" spans="1:9">
      <c r="A18" s="237">
        <v>277</v>
      </c>
      <c r="B18" s="237">
        <v>19</v>
      </c>
      <c r="C18" s="237" t="s">
        <v>114</v>
      </c>
      <c r="D18" s="237">
        <v>2</v>
      </c>
      <c r="E18" s="237">
        <v>92</v>
      </c>
      <c r="F18" s="237">
        <v>94</v>
      </c>
      <c r="G18" s="238">
        <v>170.92</v>
      </c>
      <c r="H18" s="240">
        <v>2.0866349999999998</v>
      </c>
      <c r="I18" s="240">
        <v>1.0278797765274998</v>
      </c>
    </row>
    <row r="19" spans="1:9">
      <c r="A19" s="237">
        <v>277</v>
      </c>
      <c r="B19" s="237">
        <v>20</v>
      </c>
      <c r="C19" s="237" t="s">
        <v>114</v>
      </c>
      <c r="D19" s="237">
        <v>4</v>
      </c>
      <c r="E19" s="237">
        <v>114</v>
      </c>
      <c r="F19" s="237">
        <v>116</v>
      </c>
      <c r="G19" s="238">
        <v>183.64</v>
      </c>
      <c r="H19" s="240">
        <v>1.9756450000000001</v>
      </c>
      <c r="I19" s="240">
        <v>0.55888834078999994</v>
      </c>
    </row>
    <row r="20" spans="1:9">
      <c r="A20" s="237">
        <v>277</v>
      </c>
      <c r="B20" s="237">
        <v>20</v>
      </c>
      <c r="C20" s="237" t="s">
        <v>114</v>
      </c>
      <c r="D20" s="237">
        <v>4</v>
      </c>
      <c r="E20" s="237">
        <v>143</v>
      </c>
      <c r="F20" s="237">
        <v>145</v>
      </c>
      <c r="G20" s="238">
        <v>183.93</v>
      </c>
      <c r="H20" s="240">
        <v>1.9305950000000001</v>
      </c>
      <c r="I20" s="240">
        <v>0.46585527965999995</v>
      </c>
    </row>
    <row r="21" spans="1:9">
      <c r="A21" s="237">
        <v>277</v>
      </c>
      <c r="B21" s="237">
        <v>20</v>
      </c>
      <c r="C21" s="237" t="s">
        <v>114</v>
      </c>
      <c r="D21" s="237">
        <v>5</v>
      </c>
      <c r="E21" s="237">
        <v>9</v>
      </c>
      <c r="F21" s="237">
        <v>11</v>
      </c>
      <c r="G21" s="238">
        <v>184.09</v>
      </c>
      <c r="H21" s="240">
        <v>2.0666950000000002</v>
      </c>
      <c r="I21" s="240">
        <v>0.6128993747999999</v>
      </c>
    </row>
    <row r="22" spans="1:9">
      <c r="A22" s="237">
        <v>277</v>
      </c>
      <c r="B22" s="237">
        <v>20</v>
      </c>
      <c r="C22" s="237" t="s">
        <v>114</v>
      </c>
      <c r="D22" s="237">
        <v>5</v>
      </c>
      <c r="E22" s="237">
        <v>37</v>
      </c>
      <c r="F22" s="237">
        <v>39</v>
      </c>
      <c r="G22" s="238">
        <v>184.37</v>
      </c>
      <c r="H22" s="240">
        <v>1.9808050000000001</v>
      </c>
      <c r="I22" s="240">
        <v>0.56528648789999991</v>
      </c>
    </row>
    <row r="23" spans="1:9">
      <c r="A23" s="237">
        <v>277</v>
      </c>
      <c r="B23" s="237">
        <v>20</v>
      </c>
      <c r="C23" s="237" t="s">
        <v>114</v>
      </c>
      <c r="D23" s="237">
        <v>5</v>
      </c>
      <c r="E23" s="237">
        <v>67</v>
      </c>
      <c r="F23" s="237">
        <v>69</v>
      </c>
      <c r="G23" s="238">
        <v>184.67</v>
      </c>
      <c r="H23" s="240">
        <v>1.791865</v>
      </c>
      <c r="I23" s="240">
        <v>0.53918251354999991</v>
      </c>
    </row>
    <row r="24" spans="1:9">
      <c r="A24" s="237">
        <v>277</v>
      </c>
      <c r="B24" s="237">
        <v>20</v>
      </c>
      <c r="C24" s="237" t="s">
        <v>114</v>
      </c>
      <c r="D24" s="237">
        <v>5</v>
      </c>
      <c r="E24" s="237">
        <v>97</v>
      </c>
      <c r="F24" s="237">
        <v>99</v>
      </c>
      <c r="G24" s="238">
        <v>184.97</v>
      </c>
      <c r="H24" s="240">
        <v>1.8394650000000001</v>
      </c>
      <c r="I24" s="240">
        <v>0.55438645074999993</v>
      </c>
    </row>
    <row r="25" spans="1:9">
      <c r="A25" s="237">
        <v>277</v>
      </c>
      <c r="B25" s="237">
        <v>20</v>
      </c>
      <c r="C25" s="237" t="s">
        <v>114</v>
      </c>
      <c r="D25" s="237">
        <v>5</v>
      </c>
      <c r="E25" s="237">
        <v>138</v>
      </c>
      <c r="F25" s="237">
        <v>140</v>
      </c>
      <c r="G25" s="238">
        <v>185.38</v>
      </c>
      <c r="H25" s="240">
        <v>1.7996750000000001</v>
      </c>
      <c r="I25" s="240">
        <v>0.40214591244999986</v>
      </c>
    </row>
    <row r="26" spans="1:9">
      <c r="A26" s="237">
        <v>277</v>
      </c>
      <c r="B26" s="237">
        <v>20</v>
      </c>
      <c r="C26" s="237" t="s">
        <v>114</v>
      </c>
      <c r="D26" s="237">
        <v>6</v>
      </c>
      <c r="E26" s="237">
        <v>17</v>
      </c>
      <c r="F26" s="237">
        <v>19</v>
      </c>
      <c r="G26" s="238">
        <v>185.67</v>
      </c>
      <c r="H26" s="240">
        <v>1.9703850000000001</v>
      </c>
      <c r="I26" s="240">
        <v>0.5414673392099999</v>
      </c>
    </row>
    <row r="27" spans="1:9">
      <c r="A27" s="237">
        <v>277</v>
      </c>
      <c r="B27" s="237">
        <v>20</v>
      </c>
      <c r="C27" s="237" t="s">
        <v>114</v>
      </c>
      <c r="D27" s="237">
        <v>6</v>
      </c>
      <c r="E27" s="237">
        <v>49</v>
      </c>
      <c r="F27" s="237">
        <v>51</v>
      </c>
      <c r="G27" s="238">
        <v>185.99</v>
      </c>
      <c r="H27" s="240">
        <v>1.920825</v>
      </c>
      <c r="I27" s="240">
        <v>0.35634034593999991</v>
      </c>
    </row>
    <row r="28" spans="1:9">
      <c r="A28" s="237">
        <v>277</v>
      </c>
      <c r="B28" s="237">
        <v>20</v>
      </c>
      <c r="C28" s="237" t="s">
        <v>114</v>
      </c>
      <c r="D28" s="237">
        <v>6</v>
      </c>
      <c r="E28" s="237">
        <v>86</v>
      </c>
      <c r="F28" s="237">
        <v>88</v>
      </c>
      <c r="G28" s="238">
        <v>186.36</v>
      </c>
      <c r="H28" s="240">
        <v>1.9034250000000001</v>
      </c>
      <c r="I28" s="240">
        <v>0.48020267192999988</v>
      </c>
    </row>
    <row r="29" spans="1:9">
      <c r="A29" s="237">
        <v>277</v>
      </c>
      <c r="B29" s="237">
        <v>20</v>
      </c>
      <c r="C29" s="237" t="s">
        <v>114</v>
      </c>
      <c r="D29" s="237">
        <v>6</v>
      </c>
      <c r="E29" s="237">
        <v>119</v>
      </c>
      <c r="F29" s="237">
        <v>121</v>
      </c>
      <c r="G29" s="238">
        <v>186.69</v>
      </c>
      <c r="H29" s="240">
        <v>1.914045</v>
      </c>
      <c r="I29" s="240">
        <v>0.31396942930999994</v>
      </c>
    </row>
    <row r="30" spans="1:9">
      <c r="A30" s="237">
        <v>277</v>
      </c>
      <c r="B30" s="237">
        <v>21</v>
      </c>
      <c r="C30" s="237" t="s">
        <v>114</v>
      </c>
      <c r="D30" s="237">
        <v>1</v>
      </c>
      <c r="E30" s="237">
        <v>108</v>
      </c>
      <c r="F30" s="237">
        <v>110</v>
      </c>
      <c r="G30" s="238">
        <v>188.58</v>
      </c>
      <c r="H30" s="240">
        <v>1.8829150000000001</v>
      </c>
      <c r="I30" s="240">
        <v>0.43936803056999996</v>
      </c>
    </row>
    <row r="31" spans="1:9">
      <c r="A31" s="237">
        <v>277</v>
      </c>
      <c r="B31" s="237">
        <v>21</v>
      </c>
      <c r="C31" s="237" t="s">
        <v>114</v>
      </c>
      <c r="D31" s="237">
        <v>1</v>
      </c>
      <c r="E31" s="237">
        <v>141</v>
      </c>
      <c r="F31" s="237">
        <v>143</v>
      </c>
      <c r="G31" s="238">
        <v>188.91</v>
      </c>
      <c r="H31" s="240">
        <v>1.760375</v>
      </c>
      <c r="I31" s="240">
        <v>0.43831137810999987</v>
      </c>
    </row>
    <row r="32" spans="1:9">
      <c r="A32" s="237">
        <v>277</v>
      </c>
      <c r="B32" s="237">
        <v>21</v>
      </c>
      <c r="C32" s="237" t="s">
        <v>114</v>
      </c>
      <c r="D32" s="237">
        <v>2</v>
      </c>
      <c r="E32" s="237">
        <v>53</v>
      </c>
      <c r="F32" s="237">
        <v>55</v>
      </c>
      <c r="G32" s="238">
        <v>189.53</v>
      </c>
      <c r="H32" s="240">
        <v>1.7561850000000001</v>
      </c>
      <c r="I32" s="240">
        <v>0.44440459945999988</v>
      </c>
    </row>
    <row r="33" spans="1:9">
      <c r="A33" s="237">
        <v>277</v>
      </c>
      <c r="B33" s="237">
        <v>21</v>
      </c>
      <c r="C33" s="237" t="s">
        <v>114</v>
      </c>
      <c r="D33" s="237">
        <v>2</v>
      </c>
      <c r="E33" s="237">
        <v>87</v>
      </c>
      <c r="F33" s="237">
        <v>89</v>
      </c>
      <c r="G33" s="238">
        <v>189.87</v>
      </c>
      <c r="H33" s="240">
        <v>1.7956650000000001</v>
      </c>
      <c r="I33" s="240">
        <v>0.49325942356999986</v>
      </c>
    </row>
    <row r="34" spans="1:9">
      <c r="A34" s="237">
        <v>277</v>
      </c>
      <c r="B34" s="237">
        <v>21</v>
      </c>
      <c r="C34" s="237" t="s">
        <v>114</v>
      </c>
      <c r="D34" s="237">
        <v>2</v>
      </c>
      <c r="E34" s="237">
        <v>126</v>
      </c>
      <c r="F34" s="237">
        <v>128</v>
      </c>
      <c r="G34" s="238">
        <v>190.26</v>
      </c>
      <c r="H34" s="240">
        <v>1.9623250000000001</v>
      </c>
      <c r="I34" s="240">
        <v>0.52344601503999988</v>
      </c>
    </row>
    <row r="35" spans="1:9">
      <c r="A35" s="237">
        <v>277</v>
      </c>
      <c r="B35" s="237">
        <v>21</v>
      </c>
      <c r="C35" s="237" t="s">
        <v>114</v>
      </c>
      <c r="D35" s="237">
        <v>3</v>
      </c>
      <c r="E35" s="237">
        <v>6</v>
      </c>
      <c r="F35" s="237">
        <v>8</v>
      </c>
      <c r="G35" s="238">
        <v>190.56</v>
      </c>
      <c r="H35" s="240">
        <v>1.9988550000000003</v>
      </c>
      <c r="I35" s="240">
        <v>0.52263499721999995</v>
      </c>
    </row>
    <row r="36" spans="1:9">
      <c r="A36" s="237">
        <v>277</v>
      </c>
      <c r="B36" s="237">
        <v>21</v>
      </c>
      <c r="C36" s="237" t="s">
        <v>114</v>
      </c>
      <c r="D36" s="237">
        <v>3</v>
      </c>
      <c r="E36" s="237">
        <v>33</v>
      </c>
      <c r="F36" s="237">
        <v>35</v>
      </c>
      <c r="G36" s="238">
        <v>190.83</v>
      </c>
      <c r="H36" s="240">
        <v>2.064025</v>
      </c>
      <c r="I36" s="240">
        <v>0.69163480584999992</v>
      </c>
    </row>
    <row r="37" spans="1:9">
      <c r="A37" s="237">
        <v>277</v>
      </c>
      <c r="B37" s="237">
        <v>21</v>
      </c>
      <c r="C37" s="237" t="s">
        <v>114</v>
      </c>
      <c r="D37" s="237">
        <v>3</v>
      </c>
      <c r="E37" s="237">
        <v>66</v>
      </c>
      <c r="F37" s="237">
        <v>68</v>
      </c>
      <c r="G37" s="238">
        <v>191.16</v>
      </c>
      <c r="H37" s="240">
        <v>1.9754150000000001</v>
      </c>
      <c r="I37" s="240">
        <v>0.6054731620199999</v>
      </c>
    </row>
    <row r="38" spans="1:9">
      <c r="A38" s="237">
        <v>277</v>
      </c>
      <c r="B38" s="237">
        <v>21</v>
      </c>
      <c r="C38" s="237" t="s">
        <v>114</v>
      </c>
      <c r="D38" s="237">
        <v>3</v>
      </c>
      <c r="E38" s="237">
        <v>103</v>
      </c>
      <c r="F38" s="237">
        <v>105</v>
      </c>
      <c r="G38" s="238">
        <v>191.53</v>
      </c>
      <c r="H38" s="240">
        <v>2.0306250000000001</v>
      </c>
      <c r="I38" s="240">
        <v>0.48127414716999994</v>
      </c>
    </row>
    <row r="39" spans="1:9">
      <c r="A39" s="237">
        <v>277</v>
      </c>
      <c r="B39" s="237">
        <v>21</v>
      </c>
      <c r="C39" s="237" t="s">
        <v>114</v>
      </c>
      <c r="D39" s="237">
        <v>3</v>
      </c>
      <c r="E39" s="237">
        <v>133</v>
      </c>
      <c r="F39" s="237">
        <v>135</v>
      </c>
      <c r="G39" s="238">
        <v>191.83</v>
      </c>
      <c r="H39" s="240">
        <v>1.954515</v>
      </c>
      <c r="I39" s="240">
        <v>0.47068327085999995</v>
      </c>
    </row>
    <row r="40" spans="1:9">
      <c r="A40" s="237">
        <v>277</v>
      </c>
      <c r="B40" s="237">
        <v>22</v>
      </c>
      <c r="C40" s="237" t="s">
        <v>114</v>
      </c>
      <c r="D40" s="237">
        <v>1</v>
      </c>
      <c r="E40" s="237">
        <v>86</v>
      </c>
      <c r="F40" s="237">
        <v>88</v>
      </c>
      <c r="G40" s="238">
        <v>197.86</v>
      </c>
      <c r="H40" s="240">
        <v>2.0213399999999995</v>
      </c>
      <c r="I40" s="240">
        <v>0.41128884592247483</v>
      </c>
    </row>
    <row r="41" spans="1:9">
      <c r="A41" s="237">
        <v>277</v>
      </c>
      <c r="B41" s="237">
        <v>22</v>
      </c>
      <c r="C41" s="237" t="s">
        <v>114</v>
      </c>
      <c r="D41" s="237">
        <v>1</v>
      </c>
      <c r="E41" s="237">
        <v>124</v>
      </c>
      <c r="F41" s="237">
        <v>126</v>
      </c>
      <c r="G41" s="238">
        <v>198.24</v>
      </c>
      <c r="H41" s="240">
        <v>1.9557999999999995</v>
      </c>
      <c r="I41" s="240">
        <v>0.49626677954515164</v>
      </c>
    </row>
    <row r="42" spans="1:9">
      <c r="A42" s="237">
        <v>277</v>
      </c>
      <c r="B42" s="237">
        <v>22</v>
      </c>
      <c r="C42" s="237" t="s">
        <v>114</v>
      </c>
      <c r="D42" s="237">
        <v>2</v>
      </c>
      <c r="E42" s="237">
        <v>16</v>
      </c>
      <c r="F42" s="237">
        <v>18</v>
      </c>
      <c r="G42" s="238">
        <v>198.66</v>
      </c>
      <c r="H42" s="240">
        <v>1.9573399999999999</v>
      </c>
      <c r="I42" s="240">
        <v>0.49039165946782837</v>
      </c>
    </row>
    <row r="43" spans="1:9">
      <c r="A43" s="237">
        <v>277</v>
      </c>
      <c r="B43" s="237">
        <v>22</v>
      </c>
      <c r="C43" s="237" t="s">
        <v>114</v>
      </c>
      <c r="D43" s="237">
        <v>2</v>
      </c>
      <c r="E43" s="237">
        <v>56</v>
      </c>
      <c r="F43" s="237">
        <v>58</v>
      </c>
      <c r="G43" s="238">
        <v>199.06</v>
      </c>
      <c r="H43" s="240">
        <v>1.9301699999999997</v>
      </c>
      <c r="I43" s="240">
        <v>0.47393730955050517</v>
      </c>
    </row>
    <row r="44" spans="1:9">
      <c r="A44" s="237">
        <v>277</v>
      </c>
      <c r="B44" s="237">
        <v>22</v>
      </c>
      <c r="C44" s="237" t="s">
        <v>114</v>
      </c>
      <c r="D44" s="237">
        <v>2</v>
      </c>
      <c r="E44" s="237">
        <v>87</v>
      </c>
      <c r="F44" s="237">
        <v>89</v>
      </c>
      <c r="G44" s="238">
        <v>199.37</v>
      </c>
      <c r="H44" s="240">
        <v>2.0110199999999998</v>
      </c>
      <c r="I44" s="240">
        <v>0.4816356208731819</v>
      </c>
    </row>
    <row r="45" spans="1:9">
      <c r="A45" s="237">
        <v>277</v>
      </c>
      <c r="B45" s="237">
        <v>22</v>
      </c>
      <c r="C45" s="237" t="s">
        <v>114</v>
      </c>
      <c r="D45" s="237">
        <v>2</v>
      </c>
      <c r="E45" s="237">
        <v>116</v>
      </c>
      <c r="F45" s="237">
        <v>118</v>
      </c>
      <c r="G45" s="238">
        <v>199.66</v>
      </c>
      <c r="H45" s="240">
        <v>2.0313899999999996</v>
      </c>
      <c r="I45" s="240">
        <v>0.49325243996585877</v>
      </c>
    </row>
    <row r="46" spans="1:9">
      <c r="A46" s="237">
        <v>277</v>
      </c>
      <c r="B46" s="237">
        <v>22</v>
      </c>
      <c r="C46" s="237" t="s">
        <v>114</v>
      </c>
      <c r="D46" s="237">
        <v>2</v>
      </c>
      <c r="E46" s="237">
        <v>145</v>
      </c>
      <c r="F46" s="237">
        <v>147</v>
      </c>
      <c r="G46" s="238">
        <v>199.95</v>
      </c>
      <c r="H46" s="240">
        <v>2.0373499999999996</v>
      </c>
      <c r="I46" s="240">
        <v>0.60037666567853543</v>
      </c>
    </row>
    <row r="47" spans="1:9">
      <c r="A47" s="237">
        <v>277</v>
      </c>
      <c r="B47" s="237">
        <v>22</v>
      </c>
      <c r="C47" s="237" t="s">
        <v>114</v>
      </c>
      <c r="D47" s="237">
        <v>3</v>
      </c>
      <c r="E47" s="237">
        <v>25</v>
      </c>
      <c r="F47" s="237">
        <v>27</v>
      </c>
      <c r="G47" s="238">
        <v>200.25</v>
      </c>
      <c r="H47" s="240">
        <v>2.0778599999999998</v>
      </c>
      <c r="I47" s="240">
        <v>0.59437343443121227</v>
      </c>
    </row>
    <row r="48" spans="1:9">
      <c r="A48" s="237">
        <v>277</v>
      </c>
      <c r="B48" s="237">
        <v>22</v>
      </c>
      <c r="C48" s="237" t="s">
        <v>114</v>
      </c>
      <c r="D48" s="237">
        <v>3</v>
      </c>
      <c r="E48" s="237">
        <v>56</v>
      </c>
      <c r="F48" s="237">
        <v>58</v>
      </c>
      <c r="G48" s="238">
        <v>200.56</v>
      </c>
      <c r="H48" s="240">
        <v>2.0759699999999999</v>
      </c>
      <c r="I48" s="240">
        <v>0.531115097893889</v>
      </c>
    </row>
    <row r="49" spans="1:9">
      <c r="A49" s="237">
        <v>277</v>
      </c>
      <c r="B49" s="237">
        <v>22</v>
      </c>
      <c r="C49" s="237" t="s">
        <v>114</v>
      </c>
      <c r="D49" s="237">
        <v>3</v>
      </c>
      <c r="E49" s="237">
        <v>85</v>
      </c>
      <c r="F49" s="237">
        <v>87</v>
      </c>
      <c r="G49" s="238">
        <v>200.85</v>
      </c>
      <c r="H49" s="240">
        <v>2.0928199999999997</v>
      </c>
      <c r="I49" s="240">
        <v>0.57647491688656571</v>
      </c>
    </row>
    <row r="50" spans="1:9">
      <c r="A50" s="237">
        <v>277</v>
      </c>
      <c r="B50" s="237">
        <v>22</v>
      </c>
      <c r="C50" s="237" t="s">
        <v>114</v>
      </c>
      <c r="D50" s="237">
        <v>3</v>
      </c>
      <c r="E50" s="237">
        <v>129</v>
      </c>
      <c r="F50" s="237">
        <v>131</v>
      </c>
      <c r="G50" s="238">
        <v>201.29</v>
      </c>
      <c r="H50" s="240">
        <v>2.2023599999999997</v>
      </c>
      <c r="I50" s="240">
        <v>0.42385003972924251</v>
      </c>
    </row>
    <row r="51" spans="1:9">
      <c r="A51" s="237">
        <v>277</v>
      </c>
      <c r="B51" s="237">
        <v>23</v>
      </c>
      <c r="C51" s="237" t="s">
        <v>114</v>
      </c>
      <c r="D51" s="237">
        <v>1</v>
      </c>
      <c r="E51" s="237">
        <v>27</v>
      </c>
      <c r="F51" s="237">
        <v>29</v>
      </c>
      <c r="G51" s="238">
        <v>206.77</v>
      </c>
      <c r="H51" s="240">
        <v>2.0921362499999998</v>
      </c>
      <c r="I51" s="240">
        <v>0.37406055592200005</v>
      </c>
    </row>
    <row r="52" spans="1:9">
      <c r="A52" s="237">
        <v>277</v>
      </c>
      <c r="B52" s="237">
        <v>23</v>
      </c>
      <c r="C52" s="237" t="s">
        <v>114</v>
      </c>
      <c r="D52" s="237">
        <v>1</v>
      </c>
      <c r="E52" s="237">
        <v>59</v>
      </c>
      <c r="F52" s="237">
        <v>61</v>
      </c>
      <c r="G52" s="238">
        <v>207.09</v>
      </c>
      <c r="H52" s="240">
        <v>2.0372799999999995</v>
      </c>
      <c r="I52" s="240">
        <v>0.35681718279459607</v>
      </c>
    </row>
    <row r="53" spans="1:9">
      <c r="A53" s="237">
        <v>277</v>
      </c>
      <c r="B53" s="237">
        <v>23</v>
      </c>
      <c r="C53" s="237" t="s">
        <v>114</v>
      </c>
      <c r="D53" s="237">
        <v>1</v>
      </c>
      <c r="E53" s="237">
        <v>91</v>
      </c>
      <c r="F53" s="237">
        <v>93</v>
      </c>
      <c r="G53" s="238">
        <v>207.41</v>
      </c>
      <c r="H53" s="240">
        <v>2.0654099999999995</v>
      </c>
      <c r="I53" s="240">
        <v>0.31958309522627282</v>
      </c>
    </row>
    <row r="54" spans="1:9">
      <c r="A54" s="237">
        <v>277</v>
      </c>
      <c r="B54" s="237">
        <v>23</v>
      </c>
      <c r="C54" s="237" t="s">
        <v>114</v>
      </c>
      <c r="D54" s="237">
        <v>1</v>
      </c>
      <c r="E54" s="237">
        <v>123</v>
      </c>
      <c r="F54" s="237">
        <v>125</v>
      </c>
      <c r="G54" s="238">
        <v>207.73</v>
      </c>
      <c r="H54" s="240">
        <v>2.0551799999999996</v>
      </c>
      <c r="I54" s="240">
        <v>0.25604901263014962</v>
      </c>
    </row>
    <row r="55" spans="1:9">
      <c r="A55" s="237">
        <v>277</v>
      </c>
      <c r="B55" s="237">
        <v>23</v>
      </c>
      <c r="C55" s="237" t="s">
        <v>114</v>
      </c>
      <c r="D55" s="237">
        <v>2</v>
      </c>
      <c r="E55" s="237">
        <v>11</v>
      </c>
      <c r="F55" s="237">
        <v>13</v>
      </c>
      <c r="G55" s="238">
        <v>208.11</v>
      </c>
      <c r="H55" s="240">
        <v>2.0213299999999998</v>
      </c>
      <c r="I55" s="240">
        <v>0.15475197102262639</v>
      </c>
    </row>
    <row r="56" spans="1:9">
      <c r="A56" s="237">
        <v>277</v>
      </c>
      <c r="B56" s="237">
        <v>23</v>
      </c>
      <c r="C56" s="237" t="s">
        <v>114</v>
      </c>
      <c r="D56" s="237">
        <v>2</v>
      </c>
      <c r="E56" s="237">
        <v>42</v>
      </c>
      <c r="F56" s="237">
        <v>44</v>
      </c>
      <c r="G56" s="238">
        <v>208.42</v>
      </c>
      <c r="H56" s="240">
        <v>1.8896099999999998</v>
      </c>
      <c r="I56" s="240">
        <v>7.4177675553031563E-3</v>
      </c>
    </row>
    <row r="57" spans="1:9">
      <c r="A57" s="237">
        <v>277</v>
      </c>
      <c r="B57" s="237">
        <v>23</v>
      </c>
      <c r="C57" s="237" t="s">
        <v>114</v>
      </c>
      <c r="D57" s="237">
        <v>2</v>
      </c>
      <c r="E57" s="237">
        <v>71</v>
      </c>
      <c r="F57" s="237">
        <v>73</v>
      </c>
      <c r="G57" s="238">
        <v>208.71</v>
      </c>
      <c r="H57" s="240">
        <v>1.9416099999999998</v>
      </c>
      <c r="I57" s="240">
        <v>0.31288275376897989</v>
      </c>
    </row>
    <row r="58" spans="1:9">
      <c r="A58" s="237">
        <v>277</v>
      </c>
      <c r="B58" s="237">
        <v>23</v>
      </c>
      <c r="C58" s="237" t="s">
        <v>114</v>
      </c>
      <c r="D58" s="237">
        <v>2</v>
      </c>
      <c r="E58" s="237">
        <v>106</v>
      </c>
      <c r="F58" s="237">
        <v>108</v>
      </c>
      <c r="G58" s="238">
        <v>209.06</v>
      </c>
      <c r="H58" s="240">
        <v>1.9421199999999996</v>
      </c>
      <c r="I58" s="240">
        <v>0.2384414767376567</v>
      </c>
    </row>
    <row r="59" spans="1:9">
      <c r="A59" s="237">
        <v>277</v>
      </c>
      <c r="B59" s="237">
        <v>23</v>
      </c>
      <c r="C59" s="237" t="s">
        <v>114</v>
      </c>
      <c r="D59" s="237">
        <v>2</v>
      </c>
      <c r="E59" s="237">
        <v>142</v>
      </c>
      <c r="F59" s="237">
        <v>144</v>
      </c>
      <c r="G59" s="238">
        <v>209.42</v>
      </c>
      <c r="H59" s="240">
        <v>1.9396299999999997</v>
      </c>
      <c r="I59" s="240">
        <v>0.22738964975740739</v>
      </c>
    </row>
    <row r="60" spans="1:9">
      <c r="A60" s="237">
        <v>277</v>
      </c>
      <c r="B60" s="237">
        <v>23</v>
      </c>
      <c r="C60" s="237" t="s">
        <v>114</v>
      </c>
      <c r="D60" s="237">
        <v>3</v>
      </c>
      <c r="E60" s="237">
        <v>26</v>
      </c>
      <c r="F60" s="237">
        <v>28</v>
      </c>
      <c r="G60" s="238">
        <v>209.76</v>
      </c>
      <c r="H60" s="240">
        <v>1.9440599999999999</v>
      </c>
      <c r="I60" s="240">
        <v>0.2248391512548148</v>
      </c>
    </row>
    <row r="61" spans="1:9">
      <c r="A61" s="237">
        <v>277</v>
      </c>
      <c r="B61" s="237">
        <v>23</v>
      </c>
      <c r="C61" s="237" t="s">
        <v>114</v>
      </c>
      <c r="D61" s="237">
        <v>3</v>
      </c>
      <c r="E61" s="237">
        <v>58</v>
      </c>
      <c r="F61" s="237">
        <v>60</v>
      </c>
      <c r="G61" s="238">
        <v>210.08</v>
      </c>
      <c r="H61" s="240">
        <v>1.94625</v>
      </c>
      <c r="I61" s="240">
        <v>0.28278359424222221</v>
      </c>
    </row>
    <row r="62" spans="1:9">
      <c r="A62" s="237">
        <v>277</v>
      </c>
      <c r="B62" s="237">
        <v>23</v>
      </c>
      <c r="C62" s="237" t="s">
        <v>114</v>
      </c>
      <c r="D62" s="237">
        <v>3</v>
      </c>
      <c r="E62" s="237">
        <v>93</v>
      </c>
      <c r="F62" s="237">
        <v>95</v>
      </c>
      <c r="G62" s="238">
        <v>210.43</v>
      </c>
      <c r="H62" s="240">
        <v>1.90358</v>
      </c>
      <c r="I62" s="240">
        <v>0.19285196062362964</v>
      </c>
    </row>
    <row r="63" spans="1:9">
      <c r="A63" s="237">
        <v>277</v>
      </c>
      <c r="B63" s="237">
        <v>23</v>
      </c>
      <c r="C63" s="237" t="s">
        <v>114</v>
      </c>
      <c r="D63" s="237">
        <v>3</v>
      </c>
      <c r="E63" s="237">
        <v>124</v>
      </c>
      <c r="F63" s="237">
        <v>126</v>
      </c>
      <c r="G63" s="238">
        <v>210.74</v>
      </c>
      <c r="H63" s="240">
        <v>1.9709599999999998</v>
      </c>
      <c r="I63" s="240">
        <v>0.33657561971703703</v>
      </c>
    </row>
    <row r="64" spans="1:9">
      <c r="A64" s="237">
        <v>277</v>
      </c>
      <c r="B64" s="237">
        <v>24</v>
      </c>
      <c r="C64" s="237" t="s">
        <v>114</v>
      </c>
      <c r="D64" s="237">
        <v>1</v>
      </c>
      <c r="E64" s="237">
        <v>103</v>
      </c>
      <c r="F64" s="237">
        <v>105</v>
      </c>
      <c r="G64" s="238">
        <v>217.03</v>
      </c>
      <c r="H64" s="240">
        <v>1.9734799999999999</v>
      </c>
      <c r="I64" s="240">
        <v>0.11378836185144445</v>
      </c>
    </row>
    <row r="65" spans="1:9">
      <c r="A65" s="237">
        <v>277</v>
      </c>
      <c r="B65" s="237">
        <v>24</v>
      </c>
      <c r="C65" s="237" t="s">
        <v>114</v>
      </c>
      <c r="D65" s="237">
        <v>1</v>
      </c>
      <c r="E65" s="237">
        <v>137</v>
      </c>
      <c r="F65" s="237">
        <v>139</v>
      </c>
      <c r="G65" s="238">
        <v>217.37</v>
      </c>
      <c r="H65" s="240">
        <v>1.9939999999999998</v>
      </c>
      <c r="I65" s="240">
        <v>0.25203934469185185</v>
      </c>
    </row>
    <row r="66" spans="1:9">
      <c r="A66" s="237">
        <v>277</v>
      </c>
      <c r="B66" s="237">
        <v>24</v>
      </c>
      <c r="C66" s="237" t="s">
        <v>114</v>
      </c>
      <c r="D66" s="237">
        <v>2</v>
      </c>
      <c r="E66" s="237">
        <v>13</v>
      </c>
      <c r="F66" s="237">
        <v>15</v>
      </c>
      <c r="G66" s="238">
        <v>217.63</v>
      </c>
      <c r="H66" s="240">
        <v>1.9990700000000001</v>
      </c>
      <c r="I66" s="240">
        <v>0.19726607470925928</v>
      </c>
    </row>
    <row r="67" spans="1:9">
      <c r="A67" s="237">
        <v>277</v>
      </c>
      <c r="B67" s="237">
        <v>24</v>
      </c>
      <c r="C67" s="237" t="s">
        <v>114</v>
      </c>
      <c r="D67" s="237">
        <v>2</v>
      </c>
      <c r="E67" s="237">
        <v>53</v>
      </c>
      <c r="F67" s="237">
        <v>55</v>
      </c>
      <c r="G67" s="238">
        <v>218.03</v>
      </c>
      <c r="H67" s="240">
        <v>1.87622</v>
      </c>
      <c r="I67" s="240">
        <v>0.11334920758366668</v>
      </c>
    </row>
    <row r="68" spans="1:9">
      <c r="A68" s="237">
        <v>277</v>
      </c>
      <c r="B68" s="237">
        <v>24</v>
      </c>
      <c r="C68" s="237" t="s">
        <v>114</v>
      </c>
      <c r="D68" s="237">
        <v>2</v>
      </c>
      <c r="E68" s="237">
        <v>83</v>
      </c>
      <c r="F68" s="237">
        <v>85</v>
      </c>
      <c r="G68" s="238">
        <v>218.33</v>
      </c>
      <c r="H68" s="240">
        <v>1.9798299999999998</v>
      </c>
      <c r="I68" s="240">
        <v>0.16849775663207411</v>
      </c>
    </row>
    <row r="69" spans="1:9">
      <c r="A69" s="237">
        <v>277</v>
      </c>
      <c r="B69" s="237">
        <v>24</v>
      </c>
      <c r="C69" s="237" t="s">
        <v>114</v>
      </c>
      <c r="D69" s="237">
        <v>2</v>
      </c>
      <c r="E69" s="237">
        <v>113</v>
      </c>
      <c r="F69" s="237">
        <v>115</v>
      </c>
      <c r="G69" s="238">
        <v>218.63</v>
      </c>
      <c r="H69" s="240">
        <v>1.9273431249999997</v>
      </c>
      <c r="I69" s="240">
        <v>0.10037180095174078</v>
      </c>
    </row>
    <row r="70" spans="1:9">
      <c r="A70" s="237">
        <v>277</v>
      </c>
      <c r="B70" s="237">
        <v>24</v>
      </c>
      <c r="C70" s="237" t="s">
        <v>114</v>
      </c>
      <c r="D70" s="237">
        <v>2</v>
      </c>
      <c r="E70" s="237">
        <v>143</v>
      </c>
      <c r="F70" s="237">
        <v>145</v>
      </c>
      <c r="G70" s="238">
        <v>218.93</v>
      </c>
      <c r="H70" s="240">
        <v>1.9835766666666665</v>
      </c>
      <c r="I70" s="240">
        <v>7.920681172873642E-2</v>
      </c>
    </row>
    <row r="71" spans="1:9">
      <c r="A71" s="237">
        <v>277</v>
      </c>
      <c r="B71" s="237">
        <v>24</v>
      </c>
      <c r="C71" s="237" t="s">
        <v>114</v>
      </c>
      <c r="D71" s="237">
        <v>3</v>
      </c>
      <c r="E71" s="237">
        <v>27</v>
      </c>
      <c r="F71" s="237">
        <v>29</v>
      </c>
      <c r="G71" s="238">
        <v>219.27</v>
      </c>
      <c r="H71" s="240">
        <v>1.9899800000000001</v>
      </c>
      <c r="I71" s="240">
        <v>0.22519075700770375</v>
      </c>
    </row>
    <row r="72" spans="1:9">
      <c r="A72" s="237">
        <v>277</v>
      </c>
      <c r="B72" s="237">
        <v>24</v>
      </c>
      <c r="C72" s="237" t="s">
        <v>114</v>
      </c>
      <c r="D72" s="237">
        <v>3</v>
      </c>
      <c r="E72" s="237">
        <v>57</v>
      </c>
      <c r="F72" s="237">
        <v>59</v>
      </c>
      <c r="G72" s="238">
        <v>219.57</v>
      </c>
      <c r="H72" s="240">
        <v>2.0770200000000001</v>
      </c>
      <c r="I72" s="240">
        <v>0.25813340521511119</v>
      </c>
    </row>
    <row r="73" spans="1:9">
      <c r="A73" s="237">
        <v>277</v>
      </c>
      <c r="B73" s="237">
        <v>24</v>
      </c>
      <c r="C73" s="237" t="s">
        <v>114</v>
      </c>
      <c r="D73" s="237">
        <v>3</v>
      </c>
      <c r="E73" s="237">
        <v>93</v>
      </c>
      <c r="F73" s="237">
        <v>95</v>
      </c>
      <c r="G73" s="238">
        <v>219.93</v>
      </c>
      <c r="H73" s="240">
        <v>2.0948099999999998</v>
      </c>
      <c r="I73" s="240">
        <v>0.30156613482851857</v>
      </c>
    </row>
    <row r="74" spans="1:9">
      <c r="A74" s="237">
        <v>277</v>
      </c>
      <c r="B74" s="237">
        <v>24</v>
      </c>
      <c r="C74" s="237" t="s">
        <v>114</v>
      </c>
      <c r="D74" s="237">
        <v>3</v>
      </c>
      <c r="E74" s="237">
        <v>127</v>
      </c>
      <c r="F74" s="237">
        <v>129</v>
      </c>
      <c r="G74" s="238">
        <v>220.27</v>
      </c>
      <c r="H74" s="240">
        <v>2.0592799999999998</v>
      </c>
      <c r="I74" s="240">
        <v>0.36332003227592596</v>
      </c>
    </row>
    <row r="75" spans="1:9">
      <c r="A75" s="237">
        <v>277</v>
      </c>
      <c r="B75" s="237">
        <v>25</v>
      </c>
      <c r="C75" s="237" t="s">
        <v>114</v>
      </c>
      <c r="D75" s="237">
        <v>1</v>
      </c>
      <c r="E75" s="237">
        <v>50</v>
      </c>
      <c r="F75" s="237">
        <v>52</v>
      </c>
      <c r="G75" s="238">
        <v>226</v>
      </c>
      <c r="H75" s="240">
        <v>1.72322</v>
      </c>
      <c r="I75" s="240">
        <v>0.31584486390333338</v>
      </c>
    </row>
    <row r="76" spans="1:9">
      <c r="A76" s="237">
        <v>277</v>
      </c>
      <c r="B76" s="237">
        <v>25</v>
      </c>
      <c r="C76" s="237" t="s">
        <v>114</v>
      </c>
      <c r="D76" s="237">
        <v>1</v>
      </c>
      <c r="E76" s="237">
        <v>79.5</v>
      </c>
      <c r="F76" s="237">
        <v>81.5</v>
      </c>
      <c r="G76" s="238">
        <v>226.29499999999999</v>
      </c>
      <c r="H76" s="240">
        <v>1.67258</v>
      </c>
      <c r="I76" s="240">
        <v>0.32844642287074077</v>
      </c>
    </row>
    <row r="77" spans="1:9">
      <c r="A77" s="237">
        <v>277</v>
      </c>
      <c r="B77" s="237">
        <v>25</v>
      </c>
      <c r="C77" s="237" t="s">
        <v>114</v>
      </c>
      <c r="D77" s="237">
        <v>1</v>
      </c>
      <c r="E77" s="237">
        <v>110</v>
      </c>
      <c r="F77" s="237">
        <v>112</v>
      </c>
      <c r="G77" s="238">
        <v>226.6</v>
      </c>
      <c r="H77" s="240">
        <v>1.70184</v>
      </c>
      <c r="I77" s="240">
        <v>0.32004516134814825</v>
      </c>
    </row>
    <row r="78" spans="1:9">
      <c r="A78" s="237">
        <v>277</v>
      </c>
      <c r="B78" s="237">
        <v>25</v>
      </c>
      <c r="C78" s="237" t="s">
        <v>114</v>
      </c>
      <c r="D78" s="237">
        <v>1</v>
      </c>
      <c r="E78" s="237">
        <v>137</v>
      </c>
      <c r="F78" s="237">
        <v>139</v>
      </c>
      <c r="G78" s="238">
        <v>226.87</v>
      </c>
      <c r="H78" s="240">
        <v>1.80288</v>
      </c>
      <c r="I78" s="240">
        <v>0.38598755291555564</v>
      </c>
    </row>
    <row r="79" spans="1:9">
      <c r="A79" s="237">
        <v>277</v>
      </c>
      <c r="B79" s="237">
        <v>25</v>
      </c>
      <c r="C79" s="237" t="s">
        <v>114</v>
      </c>
      <c r="D79" s="237">
        <v>2</v>
      </c>
      <c r="E79" s="237">
        <v>20.5</v>
      </c>
      <c r="F79" s="237">
        <v>22.5</v>
      </c>
      <c r="G79" s="238">
        <v>227.20500000000001</v>
      </c>
      <c r="H79" s="240">
        <v>1.73871</v>
      </c>
      <c r="I79" s="240">
        <v>0.33141333169296305</v>
      </c>
    </row>
    <row r="80" spans="1:9">
      <c r="A80" s="237">
        <v>277</v>
      </c>
      <c r="B80" s="237">
        <v>25</v>
      </c>
      <c r="C80" s="237" t="s">
        <v>114</v>
      </c>
      <c r="D80" s="237">
        <v>2</v>
      </c>
      <c r="E80" s="237">
        <v>52</v>
      </c>
      <c r="F80" s="237">
        <v>54</v>
      </c>
      <c r="G80" s="238">
        <v>227.52</v>
      </c>
      <c r="H80" s="240">
        <v>1.7376199999999999</v>
      </c>
      <c r="I80" s="240">
        <v>0.29814929189137052</v>
      </c>
    </row>
    <row r="81" spans="1:9">
      <c r="A81" s="237">
        <v>277</v>
      </c>
      <c r="B81" s="237">
        <v>25</v>
      </c>
      <c r="C81" s="237" t="s">
        <v>114</v>
      </c>
      <c r="D81" s="237">
        <v>2</v>
      </c>
      <c r="E81" s="237">
        <v>82</v>
      </c>
      <c r="F81" s="237">
        <v>84</v>
      </c>
      <c r="G81" s="238">
        <v>227.82</v>
      </c>
      <c r="H81" s="240">
        <v>1.78935</v>
      </c>
      <c r="I81" s="240">
        <v>0.23245991263017787</v>
      </c>
    </row>
    <row r="82" spans="1:9">
      <c r="A82" s="237">
        <v>277</v>
      </c>
      <c r="B82" s="237">
        <v>25</v>
      </c>
      <c r="C82" s="237" t="s">
        <v>114</v>
      </c>
      <c r="D82" s="237">
        <v>2</v>
      </c>
      <c r="E82" s="237">
        <v>112</v>
      </c>
      <c r="F82" s="237">
        <v>114</v>
      </c>
      <c r="G82" s="238">
        <v>228.12</v>
      </c>
      <c r="H82" s="240">
        <v>1.6567799999999999</v>
      </c>
      <c r="I82" s="240">
        <v>0.28358733792018531</v>
      </c>
    </row>
    <row r="83" spans="1:9">
      <c r="A83" s="237">
        <v>277</v>
      </c>
      <c r="B83" s="237">
        <v>25</v>
      </c>
      <c r="C83" s="237" t="s">
        <v>114</v>
      </c>
      <c r="D83" s="237">
        <v>2</v>
      </c>
      <c r="E83" s="237">
        <v>138.5</v>
      </c>
      <c r="F83" s="237">
        <v>140.5</v>
      </c>
      <c r="G83" s="238">
        <v>228.38499999999999</v>
      </c>
      <c r="H83" s="240">
        <v>1.4845081249999998</v>
      </c>
      <c r="I83" s="240">
        <v>0.4488664817187964</v>
      </c>
    </row>
    <row r="84" spans="1:9">
      <c r="A84" s="237">
        <v>277</v>
      </c>
      <c r="B84" s="237">
        <v>26</v>
      </c>
      <c r="C84" s="237" t="s">
        <v>114</v>
      </c>
      <c r="D84" s="237">
        <v>1</v>
      </c>
      <c r="E84" s="237">
        <v>62</v>
      </c>
      <c r="F84" s="237">
        <v>64</v>
      </c>
      <c r="G84" s="238">
        <v>235.62</v>
      </c>
      <c r="H84" s="240">
        <v>1.5557333333333334</v>
      </c>
      <c r="I84" s="240">
        <v>0.46694459828852952</v>
      </c>
    </row>
    <row r="85" spans="1:9">
      <c r="A85" s="237">
        <v>277</v>
      </c>
      <c r="B85" s="237">
        <v>26</v>
      </c>
      <c r="C85" s="237" t="s">
        <v>114</v>
      </c>
      <c r="D85" s="237">
        <v>1</v>
      </c>
      <c r="E85" s="237">
        <v>92</v>
      </c>
      <c r="F85" s="237">
        <v>94</v>
      </c>
      <c r="G85" s="238">
        <v>235.92</v>
      </c>
      <c r="H85" s="240">
        <v>1.5586033333333333</v>
      </c>
      <c r="I85" s="240">
        <v>0.28863823872688238</v>
      </c>
    </row>
    <row r="86" spans="1:9">
      <c r="A86" s="237">
        <v>277</v>
      </c>
      <c r="B86" s="237">
        <v>26</v>
      </c>
      <c r="C86" s="237" t="s">
        <v>114</v>
      </c>
      <c r="D86" s="237">
        <v>1</v>
      </c>
      <c r="E86" s="237">
        <v>122</v>
      </c>
      <c r="F86" s="237">
        <v>124</v>
      </c>
      <c r="G86" s="238">
        <v>236.22</v>
      </c>
      <c r="H86" s="240">
        <v>1.4375833333333334</v>
      </c>
      <c r="I86" s="240">
        <v>0.45457442785323532</v>
      </c>
    </row>
    <row r="87" spans="1:9">
      <c r="A87" s="237">
        <v>277</v>
      </c>
      <c r="B87" s="237">
        <v>26</v>
      </c>
      <c r="C87" s="237" t="s">
        <v>114</v>
      </c>
      <c r="D87" s="237">
        <v>2</v>
      </c>
      <c r="E87" s="237">
        <v>13</v>
      </c>
      <c r="F87" s="237">
        <v>15</v>
      </c>
      <c r="G87" s="238">
        <v>236.63</v>
      </c>
      <c r="H87" s="240">
        <v>1.5576833333333333</v>
      </c>
      <c r="I87" s="240">
        <v>0.26107298240878829</v>
      </c>
    </row>
    <row r="88" spans="1:9">
      <c r="A88" s="237">
        <v>277</v>
      </c>
      <c r="B88" s="237">
        <v>26</v>
      </c>
      <c r="C88" s="237" t="s">
        <v>114</v>
      </c>
      <c r="D88" s="237">
        <v>2</v>
      </c>
      <c r="E88" s="237">
        <v>44</v>
      </c>
      <c r="F88" s="237">
        <v>46</v>
      </c>
      <c r="G88" s="238">
        <v>236.94</v>
      </c>
      <c r="H88" s="240">
        <v>1.5795233333333334</v>
      </c>
      <c r="I88" s="240">
        <v>0.37885459174529412</v>
      </c>
    </row>
    <row r="89" spans="1:9">
      <c r="A89" s="237">
        <v>277</v>
      </c>
      <c r="B89" s="237">
        <v>26</v>
      </c>
      <c r="C89" s="237" t="s">
        <v>114</v>
      </c>
      <c r="D89" s="237">
        <v>2</v>
      </c>
      <c r="E89" s="237">
        <v>73</v>
      </c>
      <c r="F89" s="237">
        <v>75</v>
      </c>
      <c r="G89" s="238">
        <v>237.23</v>
      </c>
      <c r="H89" s="240">
        <v>1.5879633333333334</v>
      </c>
      <c r="I89" s="240">
        <v>0.40226901003264715</v>
      </c>
    </row>
    <row r="90" spans="1:9">
      <c r="A90" s="237">
        <v>277</v>
      </c>
      <c r="B90" s="237">
        <v>26</v>
      </c>
      <c r="C90" s="237" t="s">
        <v>114</v>
      </c>
      <c r="D90" s="237">
        <v>2</v>
      </c>
      <c r="E90" s="237">
        <v>102.5</v>
      </c>
      <c r="F90" s="237">
        <v>104.5</v>
      </c>
      <c r="G90" s="238">
        <v>237.52500000000001</v>
      </c>
      <c r="H90" s="240">
        <v>1.5196400000000001</v>
      </c>
      <c r="I90" s="240">
        <v>0.25765617647058831</v>
      </c>
    </row>
    <row r="91" spans="1:9">
      <c r="A91" s="237">
        <v>277</v>
      </c>
      <c r="B91" s="237">
        <v>26</v>
      </c>
      <c r="C91" s="237" t="s">
        <v>114</v>
      </c>
      <c r="D91" s="237">
        <v>2</v>
      </c>
      <c r="E91" s="237">
        <v>132</v>
      </c>
      <c r="F91" s="237">
        <v>134</v>
      </c>
      <c r="G91" s="238">
        <v>237.82</v>
      </c>
      <c r="H91" s="240">
        <v>1.6348500000000001</v>
      </c>
      <c r="I91" s="240">
        <v>0.21919426470588246</v>
      </c>
    </row>
    <row r="92" spans="1:9">
      <c r="A92" s="237">
        <v>277</v>
      </c>
      <c r="B92" s="237">
        <v>26</v>
      </c>
      <c r="C92" s="237" t="s">
        <v>114</v>
      </c>
      <c r="D92" s="237">
        <v>3</v>
      </c>
      <c r="E92" s="237">
        <v>22</v>
      </c>
      <c r="F92" s="237">
        <v>24</v>
      </c>
      <c r="G92" s="238">
        <v>238.22</v>
      </c>
      <c r="H92" s="240">
        <v>1.6466400000000001</v>
      </c>
      <c r="I92" s="240">
        <v>0.22391535294117657</v>
      </c>
    </row>
    <row r="93" spans="1:9">
      <c r="A93" s="237">
        <v>277</v>
      </c>
      <c r="B93" s="237">
        <v>26</v>
      </c>
      <c r="C93" s="237" t="s">
        <v>114</v>
      </c>
      <c r="D93" s="237">
        <v>3</v>
      </c>
      <c r="E93" s="237">
        <v>52</v>
      </c>
      <c r="F93" s="237">
        <v>54</v>
      </c>
      <c r="G93" s="238">
        <v>238.52</v>
      </c>
      <c r="H93" s="240">
        <v>1.53271</v>
      </c>
      <c r="I93" s="240">
        <v>0.1774914411764707</v>
      </c>
    </row>
    <row r="94" spans="1:9">
      <c r="A94" s="237">
        <v>277</v>
      </c>
      <c r="B94" s="237">
        <v>26</v>
      </c>
      <c r="C94" s="237" t="s">
        <v>114</v>
      </c>
      <c r="D94" s="237">
        <v>3</v>
      </c>
      <c r="E94" s="237">
        <v>82</v>
      </c>
      <c r="F94" s="237">
        <v>84</v>
      </c>
      <c r="G94" s="238">
        <v>238.82</v>
      </c>
      <c r="H94" s="240">
        <v>1.55392</v>
      </c>
      <c r="I94" s="240">
        <v>0.15248252941176482</v>
      </c>
    </row>
    <row r="95" spans="1:9">
      <c r="A95" s="237">
        <v>277</v>
      </c>
      <c r="B95" s="237">
        <v>26</v>
      </c>
      <c r="C95" s="237" t="s">
        <v>114</v>
      </c>
      <c r="D95" s="237">
        <v>3</v>
      </c>
      <c r="E95" s="237">
        <v>112</v>
      </c>
      <c r="F95" s="237">
        <v>114</v>
      </c>
      <c r="G95" s="238">
        <v>239.12</v>
      </c>
      <c r="H95" s="240">
        <v>1.47925</v>
      </c>
      <c r="I95" s="240">
        <v>0.13875961764705891</v>
      </c>
    </row>
    <row r="96" spans="1:9">
      <c r="A96" s="237">
        <v>277</v>
      </c>
      <c r="B96" s="237">
        <v>26</v>
      </c>
      <c r="C96" s="237" t="s">
        <v>114</v>
      </c>
      <c r="D96" s="237">
        <v>3</v>
      </c>
      <c r="E96" s="237">
        <v>142</v>
      </c>
      <c r="F96" s="237">
        <v>144</v>
      </c>
      <c r="G96" s="238">
        <v>239.42</v>
      </c>
      <c r="H96" s="240">
        <v>1.47716</v>
      </c>
      <c r="I96" s="240">
        <v>0.12009970588235305</v>
      </c>
    </row>
    <row r="97" spans="1:9">
      <c r="A97" s="237">
        <v>277</v>
      </c>
      <c r="B97" s="237">
        <v>26</v>
      </c>
      <c r="C97" s="237" t="s">
        <v>114</v>
      </c>
      <c r="D97" s="237">
        <v>4</v>
      </c>
      <c r="E97" s="237">
        <v>23</v>
      </c>
      <c r="F97" s="237">
        <v>25</v>
      </c>
      <c r="G97" s="238">
        <v>239.73</v>
      </c>
      <c r="H97" s="240">
        <v>1.4601999999999999</v>
      </c>
      <c r="I97" s="240">
        <v>0.15091879411764716</v>
      </c>
    </row>
    <row r="98" spans="1:9">
      <c r="A98" s="237">
        <v>277</v>
      </c>
      <c r="B98" s="237">
        <v>26</v>
      </c>
      <c r="C98" s="237" t="s">
        <v>114</v>
      </c>
      <c r="D98" s="237">
        <v>4</v>
      </c>
      <c r="E98" s="237">
        <v>54</v>
      </c>
      <c r="F98" s="237">
        <v>56</v>
      </c>
      <c r="G98" s="238">
        <v>240.04</v>
      </c>
      <c r="H98" s="240">
        <v>1.50143</v>
      </c>
      <c r="I98" s="240">
        <v>0.17819488235294126</v>
      </c>
    </row>
    <row r="99" spans="1:9">
      <c r="A99" s="237">
        <v>277</v>
      </c>
      <c r="B99" s="237">
        <v>26</v>
      </c>
      <c r="C99" s="237" t="s">
        <v>114</v>
      </c>
      <c r="D99" s="237">
        <v>4</v>
      </c>
      <c r="E99" s="237">
        <v>84</v>
      </c>
      <c r="F99" s="237">
        <v>86</v>
      </c>
      <c r="G99" s="238">
        <v>240.34</v>
      </c>
      <c r="H99" s="240">
        <v>1.5545599999999999</v>
      </c>
      <c r="I99" s="240">
        <v>0.1004859705882354</v>
      </c>
    </row>
    <row r="100" spans="1:9">
      <c r="A100" s="237">
        <v>277</v>
      </c>
      <c r="B100" s="237">
        <v>26</v>
      </c>
      <c r="C100" s="237" t="s">
        <v>114</v>
      </c>
      <c r="D100" s="237">
        <v>4</v>
      </c>
      <c r="E100" s="237">
        <v>112</v>
      </c>
      <c r="F100" s="237">
        <v>114</v>
      </c>
      <c r="G100" s="238">
        <v>240.62</v>
      </c>
      <c r="H100" s="240">
        <v>1.60372</v>
      </c>
      <c r="I100" s="240">
        <v>-1.3545341176470486E-2</v>
      </c>
    </row>
    <row r="101" spans="1:9">
      <c r="A101" s="237">
        <v>277</v>
      </c>
      <c r="B101" s="237">
        <v>26</v>
      </c>
      <c r="C101" s="237" t="s">
        <v>114</v>
      </c>
      <c r="D101" s="237">
        <v>4</v>
      </c>
      <c r="E101" s="237">
        <v>143</v>
      </c>
      <c r="F101" s="237">
        <v>145</v>
      </c>
      <c r="G101" s="238">
        <v>240.93</v>
      </c>
      <c r="H101" s="240">
        <v>1.5097400000000001</v>
      </c>
      <c r="I101" s="240">
        <v>9.6921147058823626E-2</v>
      </c>
    </row>
    <row r="102" spans="1:9">
      <c r="A102" s="237">
        <v>277</v>
      </c>
      <c r="B102" s="237">
        <v>27</v>
      </c>
      <c r="C102" s="237" t="s">
        <v>114</v>
      </c>
      <c r="D102" s="237">
        <v>1</v>
      </c>
      <c r="E102" s="237">
        <v>29</v>
      </c>
      <c r="F102" s="237">
        <v>30.5</v>
      </c>
      <c r="G102" s="238">
        <v>244.79</v>
      </c>
      <c r="H102" s="240">
        <v>1.72645</v>
      </c>
      <c r="I102" s="240">
        <v>7.8445235294117732E-2</v>
      </c>
    </row>
    <row r="103" spans="1:9">
      <c r="A103" s="237">
        <v>277</v>
      </c>
      <c r="B103" s="237">
        <v>27</v>
      </c>
      <c r="C103" s="237" t="s">
        <v>114</v>
      </c>
      <c r="D103" s="237">
        <v>1</v>
      </c>
      <c r="E103" s="237">
        <v>63</v>
      </c>
      <c r="F103" s="237">
        <v>66</v>
      </c>
      <c r="G103" s="238">
        <v>245.13</v>
      </c>
      <c r="H103" s="240">
        <v>1.6583531249999999</v>
      </c>
      <c r="I103" s="240">
        <v>-0.23652623093779399</v>
      </c>
    </row>
    <row r="104" spans="1:9">
      <c r="A104" s="237">
        <v>277</v>
      </c>
      <c r="B104" s="237">
        <v>27</v>
      </c>
      <c r="C104" s="237" t="s">
        <v>114</v>
      </c>
      <c r="D104" s="237">
        <v>1</v>
      </c>
      <c r="E104" s="237">
        <v>92</v>
      </c>
      <c r="F104" s="237">
        <v>94</v>
      </c>
      <c r="G104" s="238">
        <v>245.42</v>
      </c>
      <c r="H104" s="240">
        <v>1.70573</v>
      </c>
      <c r="I104" s="240">
        <v>-8.6641235294116631E-3</v>
      </c>
    </row>
    <row r="105" spans="1:9">
      <c r="A105" s="237">
        <v>277</v>
      </c>
      <c r="B105" s="237">
        <v>27</v>
      </c>
      <c r="C105" s="237" t="s">
        <v>114</v>
      </c>
      <c r="D105" s="237">
        <v>1</v>
      </c>
      <c r="E105" s="237">
        <v>130</v>
      </c>
      <c r="F105" s="237">
        <v>132</v>
      </c>
      <c r="G105" s="238">
        <v>245.8</v>
      </c>
      <c r="H105" s="240">
        <v>1.4725200000000001</v>
      </c>
      <c r="I105" s="240">
        <v>3.0484764705882447E-2</v>
      </c>
    </row>
    <row r="106" spans="1:9">
      <c r="A106" s="237">
        <v>277</v>
      </c>
      <c r="B106" s="237">
        <v>28</v>
      </c>
      <c r="C106" s="237" t="s">
        <v>114</v>
      </c>
      <c r="D106" s="237">
        <v>1</v>
      </c>
      <c r="E106" s="237">
        <v>66</v>
      </c>
      <c r="F106" s="237">
        <v>68</v>
      </c>
      <c r="G106" s="238">
        <v>254.66</v>
      </c>
      <c r="H106" s="240">
        <v>1.46174</v>
      </c>
      <c r="I106" s="240">
        <v>-7.3766327058823425E-2</v>
      </c>
    </row>
    <row r="107" spans="1:9">
      <c r="A107" s="237">
        <v>277</v>
      </c>
      <c r="B107" s="237">
        <v>28</v>
      </c>
      <c r="C107" s="237" t="s">
        <v>114</v>
      </c>
      <c r="D107" s="237">
        <v>1</v>
      </c>
      <c r="E107" s="237">
        <v>96</v>
      </c>
      <c r="F107" s="237">
        <v>98</v>
      </c>
      <c r="G107" s="238">
        <v>254.96</v>
      </c>
      <c r="H107" s="240">
        <v>1.4388000000000001</v>
      </c>
      <c r="I107" s="240">
        <v>-3.3604358823529322E-2</v>
      </c>
    </row>
    <row r="108" spans="1:9">
      <c r="A108" s="237">
        <v>277</v>
      </c>
      <c r="B108" s="237">
        <v>28</v>
      </c>
      <c r="C108" s="237" t="s">
        <v>114</v>
      </c>
      <c r="D108" s="237">
        <v>1</v>
      </c>
      <c r="E108" s="237">
        <v>126</v>
      </c>
      <c r="F108" s="237">
        <v>128</v>
      </c>
      <c r="G108" s="238">
        <v>255.26</v>
      </c>
      <c r="H108" s="240">
        <v>1.3976329999999999</v>
      </c>
      <c r="I108" s="240">
        <v>-4.6166260434117638E-2</v>
      </c>
    </row>
    <row r="109" spans="1:9">
      <c r="A109" s="237">
        <v>277</v>
      </c>
      <c r="B109" s="237">
        <v>28</v>
      </c>
      <c r="C109" s="237" t="s">
        <v>114</v>
      </c>
      <c r="D109" s="237">
        <v>2</v>
      </c>
      <c r="E109" s="237">
        <v>15.5</v>
      </c>
      <c r="F109" s="237">
        <v>17</v>
      </c>
      <c r="G109" s="238">
        <v>255.655</v>
      </c>
      <c r="H109" s="240">
        <v>1.4125029999999998</v>
      </c>
      <c r="I109" s="240">
        <v>-4.7681725796470585E-2</v>
      </c>
    </row>
    <row r="110" spans="1:9">
      <c r="A110" s="237">
        <v>277</v>
      </c>
      <c r="B110" s="237">
        <v>28</v>
      </c>
      <c r="C110" s="237" t="s">
        <v>114</v>
      </c>
      <c r="D110" s="237">
        <v>2</v>
      </c>
      <c r="E110" s="237">
        <v>57</v>
      </c>
      <c r="F110" s="237">
        <v>59</v>
      </c>
      <c r="G110" s="238">
        <v>256.07</v>
      </c>
      <c r="H110" s="240">
        <v>1.4878459999999998</v>
      </c>
      <c r="I110" s="240">
        <v>-1.3297436460000089E-2</v>
      </c>
    </row>
    <row r="111" spans="1:9">
      <c r="A111" s="237">
        <v>277</v>
      </c>
      <c r="B111" s="237">
        <v>28</v>
      </c>
      <c r="C111" s="237" t="s">
        <v>114</v>
      </c>
      <c r="D111" s="237">
        <v>2</v>
      </c>
      <c r="E111" s="237">
        <v>87</v>
      </c>
      <c r="F111" s="237">
        <v>89</v>
      </c>
      <c r="G111" s="238">
        <v>256.37</v>
      </c>
      <c r="H111" s="240">
        <v>1.5318179999999999</v>
      </c>
      <c r="I111" s="240">
        <v>-5.1976992076176454E-2</v>
      </c>
    </row>
    <row r="112" spans="1:9">
      <c r="A112" s="237">
        <v>277</v>
      </c>
      <c r="B112" s="237">
        <v>28</v>
      </c>
      <c r="C112" s="237" t="s">
        <v>114</v>
      </c>
      <c r="D112" s="237">
        <v>2</v>
      </c>
      <c r="E112" s="237">
        <v>118.5</v>
      </c>
      <c r="F112" s="237">
        <v>120.5</v>
      </c>
      <c r="G112" s="238">
        <v>256.685</v>
      </c>
      <c r="H112" s="240">
        <v>1.5282629999999999</v>
      </c>
      <c r="I112" s="240">
        <v>-4.8309433978529409E-2</v>
      </c>
    </row>
    <row r="113" spans="1:9">
      <c r="A113" s="237">
        <v>277</v>
      </c>
      <c r="B113" s="237">
        <v>29</v>
      </c>
      <c r="C113" s="237" t="s">
        <v>114</v>
      </c>
      <c r="D113" s="237">
        <v>1</v>
      </c>
      <c r="E113" s="237">
        <v>14</v>
      </c>
      <c r="F113" s="237">
        <v>16</v>
      </c>
      <c r="G113" s="238">
        <v>263.64</v>
      </c>
      <c r="H113" s="240">
        <v>1.371038</v>
      </c>
      <c r="I113" s="240">
        <v>-0.10068322630088235</v>
      </c>
    </row>
    <row r="114" spans="1:9">
      <c r="A114" s="237">
        <v>277</v>
      </c>
      <c r="B114" s="237">
        <v>29</v>
      </c>
      <c r="C114" s="237" t="s">
        <v>114</v>
      </c>
      <c r="D114" s="237">
        <v>1</v>
      </c>
      <c r="E114" s="237">
        <v>54.5</v>
      </c>
      <c r="F114" s="237">
        <v>56.5</v>
      </c>
      <c r="G114" s="238">
        <v>264.04500000000002</v>
      </c>
      <c r="H114" s="240">
        <v>1.4079279999999998</v>
      </c>
      <c r="I114" s="240">
        <v>-3.4780460913235292E-2</v>
      </c>
    </row>
    <row r="115" spans="1:9">
      <c r="A115" s="237">
        <v>277</v>
      </c>
      <c r="B115" s="237">
        <v>29</v>
      </c>
      <c r="C115" s="237" t="s">
        <v>114</v>
      </c>
      <c r="D115" s="237">
        <v>1</v>
      </c>
      <c r="E115" s="237">
        <v>94</v>
      </c>
      <c r="F115" s="237">
        <v>96</v>
      </c>
      <c r="G115" s="238">
        <v>264.44</v>
      </c>
      <c r="H115" s="240">
        <v>1.4494659999999997</v>
      </c>
      <c r="I115" s="240">
        <v>-0.1024479880000001</v>
      </c>
    </row>
    <row r="116" spans="1:9">
      <c r="A116" s="237">
        <v>277</v>
      </c>
      <c r="B116" s="237">
        <v>29</v>
      </c>
      <c r="C116" s="237" t="s">
        <v>114</v>
      </c>
      <c r="D116" s="237">
        <v>1</v>
      </c>
      <c r="E116" s="237">
        <v>134</v>
      </c>
      <c r="F116" s="237">
        <v>136</v>
      </c>
      <c r="G116" s="238">
        <v>264.83999999999997</v>
      </c>
      <c r="H116" s="240">
        <v>1.4240959999999998</v>
      </c>
      <c r="I116" s="240">
        <v>-9.4354750120000108E-2</v>
      </c>
    </row>
    <row r="117" spans="1:9">
      <c r="A117" s="237">
        <v>277</v>
      </c>
      <c r="B117" s="237">
        <v>29</v>
      </c>
      <c r="C117" s="237" t="s">
        <v>114</v>
      </c>
      <c r="D117" s="237">
        <v>2</v>
      </c>
      <c r="E117" s="237">
        <v>14</v>
      </c>
      <c r="F117" s="237">
        <v>16</v>
      </c>
      <c r="G117" s="238">
        <v>265.14</v>
      </c>
      <c r="H117" s="240">
        <v>1.4619259999999996</v>
      </c>
      <c r="I117" s="240">
        <v>-0.14206292632000009</v>
      </c>
    </row>
    <row r="118" spans="1:9">
      <c r="A118" s="237">
        <v>277</v>
      </c>
      <c r="B118" s="237">
        <v>29</v>
      </c>
      <c r="C118" s="237" t="s">
        <v>114</v>
      </c>
      <c r="D118" s="237">
        <v>2</v>
      </c>
      <c r="E118" s="237">
        <v>54</v>
      </c>
      <c r="F118" s="237">
        <v>56</v>
      </c>
      <c r="G118" s="238">
        <v>265.54000000000002</v>
      </c>
      <c r="H118" s="240">
        <v>1.4604159999999997</v>
      </c>
      <c r="I118" s="240">
        <v>-9.5648567060000106E-2</v>
      </c>
    </row>
    <row r="119" spans="1:9">
      <c r="A119" s="237">
        <v>277</v>
      </c>
      <c r="B119" s="237">
        <v>29</v>
      </c>
      <c r="C119" s="237" t="s">
        <v>114</v>
      </c>
      <c r="D119" s="237">
        <v>2</v>
      </c>
      <c r="E119" s="237">
        <v>84</v>
      </c>
      <c r="F119" s="237">
        <v>86</v>
      </c>
      <c r="G119" s="238">
        <v>265.83999999999997</v>
      </c>
      <c r="H119" s="240">
        <v>1.4305059999999996</v>
      </c>
      <c r="I119" s="240">
        <v>-0.12246297608000009</v>
      </c>
    </row>
    <row r="120" spans="1:9">
      <c r="A120" s="237">
        <v>277</v>
      </c>
      <c r="B120" s="237">
        <v>29</v>
      </c>
      <c r="C120" s="237" t="s">
        <v>114</v>
      </c>
      <c r="D120" s="237">
        <v>2</v>
      </c>
      <c r="E120" s="237">
        <v>124</v>
      </c>
      <c r="F120" s="237">
        <v>126</v>
      </c>
      <c r="G120" s="238">
        <v>266.24</v>
      </c>
      <c r="H120" s="240">
        <v>1.3841559999999997</v>
      </c>
      <c r="I120" s="240">
        <v>-0.10960739074000009</v>
      </c>
    </row>
    <row r="121" spans="1:9">
      <c r="A121" s="237">
        <v>277</v>
      </c>
      <c r="B121" s="237">
        <v>29</v>
      </c>
      <c r="C121" s="237" t="s">
        <v>114</v>
      </c>
      <c r="D121" s="237">
        <v>3</v>
      </c>
      <c r="E121" s="237">
        <v>14</v>
      </c>
      <c r="F121" s="237">
        <v>16</v>
      </c>
      <c r="G121" s="238">
        <v>266.64</v>
      </c>
      <c r="H121" s="240">
        <v>1.5422059999999997</v>
      </c>
      <c r="I121" s="240">
        <v>-8.9108544770000075E-2</v>
      </c>
    </row>
    <row r="122" spans="1:9">
      <c r="A122" s="237">
        <v>277</v>
      </c>
      <c r="B122" s="237">
        <v>29</v>
      </c>
      <c r="C122" s="237" t="s">
        <v>114</v>
      </c>
      <c r="D122" s="237">
        <v>3</v>
      </c>
      <c r="E122" s="237">
        <v>56</v>
      </c>
      <c r="F122" s="237">
        <v>58</v>
      </c>
      <c r="G122" s="238">
        <v>267.06</v>
      </c>
      <c r="H122" s="240">
        <v>1.5313459999999997</v>
      </c>
      <c r="I122" s="240">
        <v>-5.7714955500000081E-2</v>
      </c>
    </row>
    <row r="123" spans="1:9">
      <c r="A123" s="237">
        <v>277</v>
      </c>
      <c r="B123" s="237">
        <v>29</v>
      </c>
      <c r="C123" s="237" t="s">
        <v>114</v>
      </c>
      <c r="D123" s="237">
        <v>3</v>
      </c>
      <c r="E123" s="237">
        <v>96</v>
      </c>
      <c r="F123" s="237">
        <v>98</v>
      </c>
      <c r="G123" s="238">
        <v>267.45999999999998</v>
      </c>
      <c r="H123" s="240">
        <v>1.6091371428571428</v>
      </c>
      <c r="I123" s="240">
        <v>0.123540652259299</v>
      </c>
    </row>
    <row r="124" spans="1:9">
      <c r="A124" s="237">
        <v>277</v>
      </c>
      <c r="B124" s="237">
        <v>29</v>
      </c>
      <c r="C124" s="237" t="s">
        <v>114</v>
      </c>
      <c r="D124" s="237">
        <v>3</v>
      </c>
      <c r="E124" s="237">
        <v>134</v>
      </c>
      <c r="F124" s="237">
        <v>136</v>
      </c>
      <c r="G124" s="238">
        <v>267.83999999999997</v>
      </c>
      <c r="H124" s="240">
        <v>1.5281571428571428</v>
      </c>
      <c r="I124" s="240">
        <v>-4.1672873509242203E-2</v>
      </c>
    </row>
    <row r="125" spans="1:9">
      <c r="A125" s="237">
        <v>277</v>
      </c>
      <c r="B125" s="237">
        <v>30</v>
      </c>
      <c r="C125" s="237" t="s">
        <v>114</v>
      </c>
      <c r="D125" s="237">
        <v>1</v>
      </c>
      <c r="E125" s="237">
        <v>140</v>
      </c>
      <c r="F125" s="237">
        <v>142</v>
      </c>
      <c r="G125" s="238">
        <v>274.39999999999998</v>
      </c>
      <c r="H125" s="240">
        <v>1.7123671428571428</v>
      </c>
      <c r="I125" s="240">
        <v>-9.0071832966363424E-2</v>
      </c>
    </row>
    <row r="126" spans="1:9">
      <c r="A126" s="237">
        <v>277</v>
      </c>
      <c r="B126" s="237">
        <v>30</v>
      </c>
      <c r="C126" s="237" t="s">
        <v>114</v>
      </c>
      <c r="D126" s="237">
        <v>2</v>
      </c>
      <c r="E126" s="237">
        <v>14</v>
      </c>
      <c r="F126" s="237">
        <v>16</v>
      </c>
      <c r="G126" s="238">
        <v>274.64</v>
      </c>
      <c r="H126" s="240">
        <v>1.7301471428571429</v>
      </c>
      <c r="I126" s="240">
        <v>-3.8669014683484659E-2</v>
      </c>
    </row>
    <row r="127" spans="1:9">
      <c r="A127" s="237">
        <v>277</v>
      </c>
      <c r="B127" s="237">
        <v>30</v>
      </c>
      <c r="C127" s="237" t="s">
        <v>114</v>
      </c>
      <c r="D127" s="237">
        <v>2</v>
      </c>
      <c r="E127" s="237">
        <v>54</v>
      </c>
      <c r="F127" s="237">
        <v>56</v>
      </c>
      <c r="G127" s="238">
        <v>275.04000000000002</v>
      </c>
      <c r="H127" s="240">
        <v>1.6637471428571429</v>
      </c>
      <c r="I127" s="240">
        <v>-0.17737470252060586</v>
      </c>
    </row>
    <row r="128" spans="1:9">
      <c r="A128" s="237">
        <v>277</v>
      </c>
      <c r="B128" s="237">
        <v>30</v>
      </c>
      <c r="C128" s="237" t="s">
        <v>114</v>
      </c>
      <c r="D128" s="237">
        <v>2</v>
      </c>
      <c r="E128" s="237">
        <v>94</v>
      </c>
      <c r="F128" s="237">
        <v>96</v>
      </c>
      <c r="G128" s="238">
        <v>275.44</v>
      </c>
      <c r="H128" s="240">
        <v>1.5543871428571427</v>
      </c>
      <c r="I128" s="240">
        <v>-0.13331974803772709</v>
      </c>
    </row>
    <row r="129" spans="1:9">
      <c r="A129" s="237">
        <v>277</v>
      </c>
      <c r="B129" s="237">
        <v>30</v>
      </c>
      <c r="C129" s="237" t="s">
        <v>114</v>
      </c>
      <c r="D129" s="237">
        <v>2</v>
      </c>
      <c r="E129" s="237">
        <v>134</v>
      </c>
      <c r="F129" s="237">
        <v>136</v>
      </c>
      <c r="G129" s="238">
        <v>275.83999999999997</v>
      </c>
      <c r="H129" s="240">
        <v>1.6006171428571427</v>
      </c>
      <c r="I129" s="240">
        <v>-0.13622441936484828</v>
      </c>
    </row>
    <row r="130" spans="1:9">
      <c r="A130" s="237">
        <v>277</v>
      </c>
      <c r="B130" s="237">
        <v>30</v>
      </c>
      <c r="C130" s="237" t="s">
        <v>114</v>
      </c>
      <c r="D130" s="237">
        <v>3</v>
      </c>
      <c r="E130" s="237">
        <v>14</v>
      </c>
      <c r="F130" s="237">
        <v>16</v>
      </c>
      <c r="G130" s="238">
        <v>276.14</v>
      </c>
      <c r="H130" s="240">
        <v>1.5673471428571428</v>
      </c>
      <c r="I130" s="240">
        <v>-0.10658991228196948</v>
      </c>
    </row>
    <row r="131" spans="1:9">
      <c r="A131" s="237">
        <v>277</v>
      </c>
      <c r="B131" s="237">
        <v>30</v>
      </c>
      <c r="C131" s="237" t="s">
        <v>114</v>
      </c>
      <c r="D131" s="237">
        <v>3</v>
      </c>
      <c r="E131" s="237">
        <v>43</v>
      </c>
      <c r="F131" s="237">
        <v>45</v>
      </c>
      <c r="G131" s="238">
        <v>276.43</v>
      </c>
      <c r="H131" s="240">
        <v>1.6004571428571428</v>
      </c>
      <c r="I131" s="240">
        <v>-6.1877461629090719E-2</v>
      </c>
    </row>
    <row r="132" spans="1:9">
      <c r="A132" s="237">
        <v>277</v>
      </c>
      <c r="B132" s="237">
        <v>30</v>
      </c>
      <c r="C132" s="237" t="s">
        <v>114</v>
      </c>
      <c r="D132" s="237">
        <v>3</v>
      </c>
      <c r="E132" s="237">
        <v>79</v>
      </c>
      <c r="F132" s="237">
        <v>81</v>
      </c>
      <c r="G132" s="238">
        <v>276.79000000000002</v>
      </c>
      <c r="H132" s="240">
        <v>1.6098071428571428</v>
      </c>
      <c r="I132" s="240">
        <v>-2.7067686786211964E-2</v>
      </c>
    </row>
    <row r="133" spans="1:9">
      <c r="A133" s="237">
        <v>277</v>
      </c>
      <c r="B133" s="237">
        <v>30</v>
      </c>
      <c r="C133" s="237" t="s">
        <v>114</v>
      </c>
      <c r="D133" s="237">
        <v>3</v>
      </c>
      <c r="E133" s="237">
        <v>104</v>
      </c>
      <c r="F133" s="237">
        <v>106</v>
      </c>
      <c r="G133" s="238">
        <v>277.04000000000002</v>
      </c>
      <c r="H133" s="240">
        <v>1.6287571428571428</v>
      </c>
      <c r="I133" s="240">
        <v>-0.15670500957333319</v>
      </c>
    </row>
    <row r="134" spans="1:9">
      <c r="A134" s="237">
        <v>277</v>
      </c>
      <c r="B134" s="237">
        <v>30</v>
      </c>
      <c r="C134" s="237" t="s">
        <v>114</v>
      </c>
      <c r="D134" s="237">
        <v>3</v>
      </c>
      <c r="E134" s="237">
        <v>134</v>
      </c>
      <c r="F134" s="237">
        <v>136</v>
      </c>
      <c r="G134" s="238">
        <v>277.33999999999997</v>
      </c>
      <c r="H134" s="240">
        <v>1.5474471428571428</v>
      </c>
      <c r="I134" s="240">
        <v>-0.22482991290045437</v>
      </c>
    </row>
    <row r="135" spans="1:9">
      <c r="A135" s="237">
        <v>277</v>
      </c>
      <c r="B135" s="237">
        <v>30</v>
      </c>
      <c r="C135" s="237" t="s">
        <v>114</v>
      </c>
      <c r="D135" s="237">
        <v>4</v>
      </c>
      <c r="E135" s="237">
        <v>63</v>
      </c>
      <c r="F135" s="237">
        <v>65</v>
      </c>
      <c r="G135" s="238">
        <v>278.13</v>
      </c>
      <c r="H135" s="240">
        <v>1.7041771428571428</v>
      </c>
      <c r="I135" s="240">
        <v>-0.26766503600757563</v>
      </c>
    </row>
    <row r="136" spans="1:9">
      <c r="A136" s="237">
        <v>277</v>
      </c>
      <c r="B136" s="237">
        <v>30</v>
      </c>
      <c r="C136" s="237" t="s">
        <v>114</v>
      </c>
      <c r="D136" s="237">
        <v>4</v>
      </c>
      <c r="E136" s="237">
        <v>93</v>
      </c>
      <c r="F136" s="237">
        <v>95</v>
      </c>
      <c r="G136" s="238">
        <v>278.43</v>
      </c>
      <c r="H136" s="240">
        <v>1.7010071428571429</v>
      </c>
      <c r="I136" s="240">
        <v>-7.0634756844696805E-2</v>
      </c>
    </row>
    <row r="137" spans="1:9">
      <c r="A137" s="237">
        <v>277</v>
      </c>
      <c r="B137" s="237">
        <v>30</v>
      </c>
      <c r="C137" s="237" t="s">
        <v>114</v>
      </c>
      <c r="D137" s="237">
        <v>4</v>
      </c>
      <c r="E137" s="237">
        <v>123</v>
      </c>
      <c r="F137" s="237">
        <v>125</v>
      </c>
      <c r="G137" s="238">
        <v>278.73</v>
      </c>
      <c r="H137" s="240">
        <v>1.7222771428571428</v>
      </c>
      <c r="I137" s="240">
        <v>-7.2590770251818038E-2</v>
      </c>
    </row>
    <row r="138" spans="1:9">
      <c r="A138" s="237">
        <v>277</v>
      </c>
      <c r="B138" s="237">
        <v>30</v>
      </c>
      <c r="C138" s="237" t="s">
        <v>114</v>
      </c>
      <c r="D138" s="237">
        <v>5</v>
      </c>
      <c r="E138" s="237">
        <v>63</v>
      </c>
      <c r="F138" s="237">
        <v>65</v>
      </c>
      <c r="G138" s="238">
        <v>279.63</v>
      </c>
      <c r="H138" s="240">
        <v>1.7477371428571429</v>
      </c>
      <c r="I138" s="240">
        <v>-0.19338240657030289</v>
      </c>
    </row>
    <row r="139" spans="1:9">
      <c r="A139" s="237">
        <v>277</v>
      </c>
      <c r="B139" s="237">
        <v>30</v>
      </c>
      <c r="C139" s="237" t="s">
        <v>114</v>
      </c>
      <c r="D139" s="237">
        <v>5</v>
      </c>
      <c r="E139" s="237">
        <v>93</v>
      </c>
      <c r="F139" s="237">
        <v>95</v>
      </c>
      <c r="G139" s="238">
        <v>279.93</v>
      </c>
      <c r="H139" s="240">
        <v>1.7461671428571428</v>
      </c>
      <c r="I139" s="240">
        <v>-0.23219314490742407</v>
      </c>
    </row>
    <row r="140" spans="1:9">
      <c r="A140" s="237">
        <v>277</v>
      </c>
      <c r="B140" s="237">
        <v>30</v>
      </c>
      <c r="C140" s="237" t="s">
        <v>114</v>
      </c>
      <c r="D140" s="237">
        <v>5</v>
      </c>
      <c r="E140" s="237">
        <v>131</v>
      </c>
      <c r="F140" s="237">
        <v>133</v>
      </c>
      <c r="G140" s="238">
        <v>280.31</v>
      </c>
      <c r="H140" s="240">
        <v>1.9140471428571428</v>
      </c>
      <c r="I140" s="240">
        <v>-0.15030516201454527</v>
      </c>
    </row>
    <row r="141" spans="1:9">
      <c r="A141" s="237">
        <v>277</v>
      </c>
      <c r="B141" s="237">
        <v>31</v>
      </c>
      <c r="C141" s="237" t="s">
        <v>114</v>
      </c>
      <c r="D141" s="237">
        <v>1</v>
      </c>
      <c r="E141" s="237">
        <v>58</v>
      </c>
      <c r="F141" s="237">
        <v>60</v>
      </c>
      <c r="G141" s="238">
        <v>283.08</v>
      </c>
      <c r="H141" s="240">
        <v>1.9606871428571429</v>
      </c>
      <c r="I141" s="240">
        <v>-0.20658454658166656</v>
      </c>
    </row>
    <row r="142" spans="1:9">
      <c r="A142" s="237">
        <v>277</v>
      </c>
      <c r="B142" s="237">
        <v>31</v>
      </c>
      <c r="C142" s="237" t="s">
        <v>114</v>
      </c>
      <c r="D142" s="237">
        <v>1</v>
      </c>
      <c r="E142" s="237">
        <v>88</v>
      </c>
      <c r="F142" s="237">
        <v>90</v>
      </c>
      <c r="G142" s="238">
        <v>283.38</v>
      </c>
      <c r="H142" s="240">
        <v>1.7540471428571429</v>
      </c>
      <c r="I142" s="240">
        <v>-0.22120048142439383</v>
      </c>
    </row>
    <row r="143" spans="1:9">
      <c r="A143" s="237">
        <v>277</v>
      </c>
      <c r="B143" s="237">
        <v>31</v>
      </c>
      <c r="C143" s="237" t="s">
        <v>114</v>
      </c>
      <c r="D143" s="237">
        <v>1</v>
      </c>
      <c r="E143" s="237">
        <v>118</v>
      </c>
      <c r="F143" s="237">
        <v>120</v>
      </c>
      <c r="G143" s="238">
        <v>283.68</v>
      </c>
      <c r="H143" s="240">
        <v>1.7804753846153845</v>
      </c>
      <c r="I143" s="240">
        <v>2.4548223890538595E-2</v>
      </c>
    </row>
    <row r="144" spans="1:9">
      <c r="A144" s="237">
        <v>277</v>
      </c>
      <c r="B144" s="237">
        <v>31</v>
      </c>
      <c r="C144" s="237" t="s">
        <v>114</v>
      </c>
      <c r="D144" s="237">
        <v>2</v>
      </c>
      <c r="E144" s="237">
        <v>3</v>
      </c>
      <c r="F144" s="237">
        <v>5</v>
      </c>
      <c r="G144" s="238">
        <v>284.02999999999997</v>
      </c>
      <c r="H144" s="240">
        <v>1.9569271428571429</v>
      </c>
      <c r="I144" s="240">
        <v>-5.5397949648787748E-2</v>
      </c>
    </row>
    <row r="145" spans="1:9">
      <c r="A145" s="237">
        <v>277</v>
      </c>
      <c r="B145" s="237">
        <v>31</v>
      </c>
      <c r="C145" s="237" t="s">
        <v>114</v>
      </c>
      <c r="D145" s="237">
        <v>2</v>
      </c>
      <c r="E145" s="237">
        <v>33</v>
      </c>
      <c r="F145" s="237">
        <v>35</v>
      </c>
      <c r="G145" s="238">
        <v>284.33</v>
      </c>
      <c r="H145" s="240">
        <v>1.8300771428571427</v>
      </c>
      <c r="I145" s="240">
        <v>-1.4784350759089737E-3</v>
      </c>
    </row>
    <row r="146" spans="1:9">
      <c r="A146" s="237">
        <v>277</v>
      </c>
      <c r="B146" s="237">
        <v>31</v>
      </c>
      <c r="C146" s="237" t="s">
        <v>114</v>
      </c>
      <c r="D146" s="237">
        <v>2</v>
      </c>
      <c r="E146" s="237">
        <v>63</v>
      </c>
      <c r="F146" s="237">
        <v>65</v>
      </c>
      <c r="G146" s="238">
        <v>284.63</v>
      </c>
      <c r="H146" s="240">
        <v>1.8670371428571428</v>
      </c>
      <c r="I146" s="240">
        <v>-3.6832289363030207E-2</v>
      </c>
    </row>
    <row r="147" spans="1:9">
      <c r="A147" s="237">
        <v>277</v>
      </c>
      <c r="B147" s="237">
        <v>31</v>
      </c>
      <c r="C147" s="237" t="s">
        <v>114</v>
      </c>
      <c r="D147" s="237">
        <v>2</v>
      </c>
      <c r="E147" s="237">
        <v>93</v>
      </c>
      <c r="F147" s="237">
        <v>95</v>
      </c>
      <c r="G147" s="238">
        <v>284.93</v>
      </c>
      <c r="H147" s="240">
        <v>1.8937471428571429</v>
      </c>
      <c r="I147" s="240">
        <v>-3.8912178860151386E-2</v>
      </c>
    </row>
    <row r="148" spans="1:9">
      <c r="A148" s="237">
        <v>277</v>
      </c>
      <c r="B148" s="237">
        <v>31</v>
      </c>
      <c r="C148" s="237" t="s">
        <v>114</v>
      </c>
      <c r="D148" s="237">
        <v>2</v>
      </c>
      <c r="E148" s="237">
        <v>123</v>
      </c>
      <c r="F148" s="237">
        <v>125</v>
      </c>
      <c r="G148" s="238">
        <v>285.23</v>
      </c>
      <c r="H148" s="240">
        <v>2.0217971428571428</v>
      </c>
      <c r="I148" s="240">
        <v>-0.11145532939727262</v>
      </c>
    </row>
    <row r="149" spans="1:9">
      <c r="A149" s="237">
        <v>277</v>
      </c>
      <c r="B149" s="237">
        <v>32</v>
      </c>
      <c r="C149" s="237" t="s">
        <v>114</v>
      </c>
      <c r="D149" s="237">
        <v>1</v>
      </c>
      <c r="E149" s="237">
        <v>33</v>
      </c>
      <c r="F149" s="237">
        <v>35</v>
      </c>
      <c r="G149" s="238">
        <v>292.33</v>
      </c>
      <c r="H149" s="240">
        <v>1.9656453846153843</v>
      </c>
      <c r="I149" s="240">
        <v>-0.25088835643846141</v>
      </c>
    </row>
    <row r="150" spans="1:9">
      <c r="A150" s="237">
        <v>277</v>
      </c>
      <c r="B150" s="237">
        <v>32</v>
      </c>
      <c r="C150" s="237" t="s">
        <v>114</v>
      </c>
      <c r="D150" s="237">
        <v>1</v>
      </c>
      <c r="E150" s="237">
        <v>63</v>
      </c>
      <c r="F150" s="237">
        <v>65</v>
      </c>
      <c r="G150" s="238">
        <v>292.63</v>
      </c>
      <c r="H150" s="240">
        <v>1.9918653846153846</v>
      </c>
      <c r="I150" s="240">
        <v>-0.13890437107846146</v>
      </c>
    </row>
    <row r="151" spans="1:9">
      <c r="A151" s="237">
        <v>277</v>
      </c>
      <c r="B151" s="237">
        <v>32</v>
      </c>
      <c r="C151" s="237" t="s">
        <v>114</v>
      </c>
      <c r="D151" s="237">
        <v>1</v>
      </c>
      <c r="E151" s="237">
        <v>93</v>
      </c>
      <c r="F151" s="237">
        <v>95</v>
      </c>
      <c r="G151" s="238">
        <v>292.93</v>
      </c>
      <c r="H151" s="240">
        <v>2.0845153846153845</v>
      </c>
      <c r="I151" s="240">
        <v>-0.30612862241846139</v>
      </c>
    </row>
    <row r="152" spans="1:9">
      <c r="A152" s="237">
        <v>277</v>
      </c>
      <c r="B152" s="237">
        <v>32</v>
      </c>
      <c r="C152" s="237" t="s">
        <v>114</v>
      </c>
      <c r="D152" s="237">
        <v>1</v>
      </c>
      <c r="E152" s="237">
        <v>123</v>
      </c>
      <c r="F152" s="237">
        <v>125</v>
      </c>
      <c r="G152" s="238">
        <v>293.23</v>
      </c>
      <c r="H152" s="240">
        <v>2.0560753846153843</v>
      </c>
      <c r="I152" s="240">
        <v>-0.21545026576846135</v>
      </c>
    </row>
    <row r="153" spans="1:9">
      <c r="A153" s="237">
        <v>277</v>
      </c>
      <c r="B153" s="237">
        <v>32</v>
      </c>
      <c r="C153" s="237" t="s">
        <v>114</v>
      </c>
      <c r="D153" s="237">
        <v>2</v>
      </c>
      <c r="E153" s="237">
        <v>19</v>
      </c>
      <c r="F153" s="237">
        <v>21</v>
      </c>
      <c r="G153" s="238">
        <v>293.69</v>
      </c>
      <c r="H153" s="240">
        <v>2.0576953846153847</v>
      </c>
      <c r="I153" s="240">
        <v>-0.26870427922846141</v>
      </c>
    </row>
    <row r="154" spans="1:9">
      <c r="A154" s="237">
        <v>277</v>
      </c>
      <c r="B154" s="237">
        <v>32</v>
      </c>
      <c r="C154" s="237" t="s">
        <v>114</v>
      </c>
      <c r="D154" s="237">
        <v>3</v>
      </c>
      <c r="E154" s="237">
        <v>77</v>
      </c>
      <c r="F154" s="237">
        <v>79</v>
      </c>
      <c r="G154" s="238">
        <v>295.77</v>
      </c>
      <c r="H154" s="240">
        <v>1.9397153846153845</v>
      </c>
      <c r="I154" s="240">
        <v>-0.1652264520484614</v>
      </c>
    </row>
    <row r="155" spans="1:9">
      <c r="A155" s="237">
        <v>277</v>
      </c>
      <c r="B155" s="237">
        <v>32</v>
      </c>
      <c r="C155" s="237" t="s">
        <v>114</v>
      </c>
      <c r="D155" s="237">
        <v>3</v>
      </c>
      <c r="E155" s="237">
        <v>107</v>
      </c>
      <c r="F155" s="237">
        <v>109</v>
      </c>
      <c r="G155" s="238">
        <v>296.07</v>
      </c>
      <c r="H155" s="240">
        <v>1.8734453846153845</v>
      </c>
      <c r="I155" s="240">
        <v>-0.46058304878846135</v>
      </c>
    </row>
    <row r="156" spans="1:9">
      <c r="A156" s="237">
        <v>277</v>
      </c>
      <c r="B156" s="237">
        <v>32</v>
      </c>
      <c r="C156" s="237" t="s">
        <v>114</v>
      </c>
      <c r="D156" s="237">
        <v>3</v>
      </c>
      <c r="E156" s="237">
        <v>137</v>
      </c>
      <c r="F156" s="237">
        <v>139</v>
      </c>
      <c r="G156" s="238">
        <v>296.37</v>
      </c>
      <c r="H156" s="240">
        <v>1.8211353846153844</v>
      </c>
      <c r="I156" s="240">
        <v>-0.50222764919846141</v>
      </c>
    </row>
    <row r="157" spans="1:9">
      <c r="A157" s="237">
        <v>277</v>
      </c>
      <c r="B157" s="237">
        <v>33</v>
      </c>
      <c r="C157" s="237" t="s">
        <v>114</v>
      </c>
      <c r="D157" s="237">
        <v>1</v>
      </c>
      <c r="E157" s="237">
        <v>129</v>
      </c>
      <c r="F157" s="237">
        <v>130.5</v>
      </c>
      <c r="G157" s="238">
        <v>312.29000000000002</v>
      </c>
      <c r="H157" s="240">
        <v>1.9603553846153843</v>
      </c>
      <c r="I157" s="240">
        <v>-0.17506348411846137</v>
      </c>
    </row>
    <row r="158" spans="1:9">
      <c r="A158" s="237">
        <v>277</v>
      </c>
      <c r="B158" s="237">
        <v>33</v>
      </c>
      <c r="C158" s="237" t="s">
        <v>114</v>
      </c>
      <c r="D158" s="237">
        <v>2</v>
      </c>
      <c r="E158" s="237">
        <v>28</v>
      </c>
      <c r="F158" s="237">
        <v>30</v>
      </c>
      <c r="G158" s="238">
        <v>312.77999999999997</v>
      </c>
      <c r="H158" s="240">
        <v>1.8418453846153844</v>
      </c>
      <c r="I158" s="240">
        <v>-0.32558140362846133</v>
      </c>
    </row>
    <row r="159" spans="1:9">
      <c r="A159" s="237">
        <v>277</v>
      </c>
      <c r="B159" s="237">
        <v>33</v>
      </c>
      <c r="C159" s="237" t="s">
        <v>114</v>
      </c>
      <c r="D159" s="237">
        <v>2</v>
      </c>
      <c r="E159" s="237">
        <v>67.5</v>
      </c>
      <c r="F159" s="237">
        <v>69</v>
      </c>
      <c r="G159" s="238">
        <v>313.17500000000001</v>
      </c>
      <c r="H159" s="240">
        <v>1.8685653846153845</v>
      </c>
      <c r="I159" s="240">
        <v>-0.18685182929846142</v>
      </c>
    </row>
    <row r="160" spans="1:9">
      <c r="A160" s="237">
        <v>277</v>
      </c>
      <c r="B160" s="237">
        <v>33</v>
      </c>
      <c r="C160" s="237" t="s">
        <v>114</v>
      </c>
      <c r="D160" s="237">
        <v>2</v>
      </c>
      <c r="E160" s="237">
        <v>106</v>
      </c>
      <c r="F160" s="237">
        <v>108</v>
      </c>
      <c r="G160" s="238">
        <v>313.56</v>
      </c>
      <c r="H160" s="240">
        <v>1.6989053846153845</v>
      </c>
      <c r="I160" s="240">
        <v>-0.15422583174846141</v>
      </c>
    </row>
    <row r="161" spans="1:9">
      <c r="A161" s="237">
        <v>277</v>
      </c>
      <c r="B161" s="237">
        <v>33</v>
      </c>
      <c r="C161" s="237" t="s">
        <v>114</v>
      </c>
      <c r="D161" s="237">
        <v>2</v>
      </c>
      <c r="E161" s="237">
        <v>146</v>
      </c>
      <c r="F161" s="237">
        <v>148</v>
      </c>
      <c r="G161" s="238">
        <v>313.95999999999998</v>
      </c>
      <c r="H161" s="240">
        <v>1.5547053846153844</v>
      </c>
      <c r="I161" s="240">
        <v>-0.15895112225846139</v>
      </c>
    </row>
    <row r="162" spans="1:9">
      <c r="A162" s="237">
        <v>277</v>
      </c>
      <c r="B162" s="237">
        <v>34</v>
      </c>
      <c r="C162" s="237" t="s">
        <v>114</v>
      </c>
      <c r="D162" s="237">
        <v>1</v>
      </c>
      <c r="E162" s="237">
        <v>32</v>
      </c>
      <c r="F162" s="237">
        <v>35</v>
      </c>
      <c r="G162" s="238">
        <v>330.32</v>
      </c>
      <c r="H162" s="240">
        <v>1.6936653846153844</v>
      </c>
      <c r="I162" s="240">
        <v>-1.0553919058461397E-2</v>
      </c>
    </row>
    <row r="163" spans="1:9">
      <c r="A163" s="237">
        <v>277</v>
      </c>
      <c r="B163" s="237">
        <v>34</v>
      </c>
      <c r="C163" s="237" t="s">
        <v>114</v>
      </c>
      <c r="D163" s="237">
        <v>1</v>
      </c>
      <c r="E163" s="237">
        <v>74.5</v>
      </c>
      <c r="F163" s="237">
        <v>76</v>
      </c>
      <c r="G163" s="238">
        <v>330.745</v>
      </c>
      <c r="H163" s="240">
        <v>1.6539158173076922</v>
      </c>
      <c r="I163" s="240">
        <v>-4.0458735181730661E-2</v>
      </c>
    </row>
    <row r="164" spans="1:9">
      <c r="A164" s="237">
        <v>277</v>
      </c>
      <c r="B164" s="237">
        <v>34</v>
      </c>
      <c r="C164" s="237" t="s">
        <v>114</v>
      </c>
      <c r="D164" s="237">
        <v>1</v>
      </c>
      <c r="E164" s="237">
        <v>111</v>
      </c>
      <c r="F164" s="237">
        <v>113</v>
      </c>
      <c r="G164" s="238">
        <v>331.11</v>
      </c>
      <c r="H164" s="240">
        <v>1.716525817307692</v>
      </c>
      <c r="I164" s="240">
        <v>-0.11735455335673065</v>
      </c>
    </row>
    <row r="165" spans="1:9">
      <c r="A165" s="237">
        <v>277</v>
      </c>
      <c r="B165" s="237">
        <v>34</v>
      </c>
      <c r="C165" s="237" t="s">
        <v>114</v>
      </c>
      <c r="D165" s="237">
        <v>2</v>
      </c>
      <c r="E165" s="237">
        <v>38.5</v>
      </c>
      <c r="F165" s="237">
        <v>40.5</v>
      </c>
      <c r="G165" s="238">
        <v>331.88499999999999</v>
      </c>
      <c r="H165" s="240">
        <v>1.4750162499999997</v>
      </c>
      <c r="I165" s="240">
        <v>-0.3973360790149999</v>
      </c>
    </row>
    <row r="166" spans="1:9">
      <c r="A166" s="237">
        <v>277</v>
      </c>
      <c r="B166" s="237">
        <v>34</v>
      </c>
      <c r="C166" s="237" t="s">
        <v>114</v>
      </c>
      <c r="D166" s="237">
        <v>2</v>
      </c>
      <c r="E166" s="237">
        <v>76</v>
      </c>
      <c r="F166" s="237">
        <v>78</v>
      </c>
      <c r="G166" s="238">
        <v>332.26</v>
      </c>
      <c r="H166" s="240">
        <v>1.5873862499999998</v>
      </c>
      <c r="I166" s="240">
        <v>-1.7890910104999935E-2</v>
      </c>
    </row>
    <row r="167" spans="1:9">
      <c r="A167" s="237">
        <v>277</v>
      </c>
      <c r="B167" s="237">
        <v>34</v>
      </c>
      <c r="C167" s="237" t="s">
        <v>114</v>
      </c>
      <c r="D167" s="237">
        <v>2</v>
      </c>
      <c r="E167" s="237">
        <v>112</v>
      </c>
      <c r="F167" s="237">
        <v>115</v>
      </c>
      <c r="G167" s="238">
        <v>332.62</v>
      </c>
      <c r="H167" s="240">
        <v>1.5369962499999996</v>
      </c>
      <c r="I167" s="240">
        <v>-0.14077069753499991</v>
      </c>
    </row>
    <row r="168" spans="1:9">
      <c r="A168" s="237"/>
      <c r="B168" s="237"/>
      <c r="C168" s="237"/>
      <c r="D168" s="237"/>
      <c r="E168" s="237"/>
      <c r="F168" s="237"/>
      <c r="G168" s="238"/>
      <c r="H168" s="240"/>
      <c r="I168" s="240"/>
    </row>
    <row r="169" spans="1:9">
      <c r="A169" s="237"/>
      <c r="B169" s="237"/>
      <c r="C169" s="237"/>
      <c r="D169" s="237"/>
      <c r="E169" s="237"/>
      <c r="F169" s="237"/>
      <c r="G169" s="238"/>
      <c r="H169" s="240"/>
      <c r="I169" s="240"/>
    </row>
    <row r="170" spans="1:9">
      <c r="A170" s="237"/>
      <c r="B170" s="237"/>
      <c r="C170" s="237"/>
      <c r="D170" s="237"/>
      <c r="E170" s="237"/>
      <c r="F170" s="237"/>
      <c r="G170" s="238"/>
      <c r="H170" s="240"/>
      <c r="I170" s="240"/>
    </row>
    <row r="171" spans="1:9">
      <c r="A171" s="237"/>
      <c r="B171" s="237"/>
      <c r="C171" s="237"/>
      <c r="D171" s="237"/>
      <c r="E171" s="237"/>
      <c r="F171" s="237"/>
      <c r="G171" s="238"/>
      <c r="H171" s="240"/>
      <c r="I171" s="240"/>
    </row>
    <row r="172" spans="1:9">
      <c r="A172" s="237"/>
      <c r="B172" s="237"/>
      <c r="C172" s="237"/>
      <c r="D172" s="237"/>
      <c r="E172" s="237"/>
      <c r="F172" s="237"/>
      <c r="G172" s="238"/>
      <c r="H172" s="240"/>
      <c r="I172" s="240"/>
    </row>
    <row r="173" spans="1:9">
      <c r="A173" s="237"/>
      <c r="B173" s="237"/>
      <c r="C173" s="237"/>
      <c r="D173" s="237"/>
      <c r="E173" s="237"/>
      <c r="F173" s="237"/>
      <c r="G173" s="238"/>
      <c r="H173" s="240"/>
      <c r="I173" s="240"/>
    </row>
    <row r="174" spans="1:9">
      <c r="A174" s="237"/>
      <c r="B174" s="237"/>
      <c r="C174" s="237"/>
      <c r="D174" s="237"/>
      <c r="E174" s="237"/>
      <c r="F174" s="237"/>
      <c r="G174" s="238"/>
      <c r="H174" s="240"/>
      <c r="I174" s="240"/>
    </row>
    <row r="175" spans="1:9">
      <c r="A175" s="237"/>
      <c r="B175" s="237"/>
      <c r="C175" s="237"/>
      <c r="D175" s="237"/>
      <c r="E175" s="237"/>
      <c r="F175" s="237"/>
      <c r="G175" s="238"/>
      <c r="H175" s="240"/>
      <c r="I175" s="240"/>
    </row>
    <row r="176" spans="1:9">
      <c r="A176" s="237"/>
      <c r="B176" s="237"/>
      <c r="C176" s="237"/>
      <c r="D176" s="237"/>
      <c r="E176" s="237"/>
      <c r="F176" s="237"/>
      <c r="G176" s="238"/>
      <c r="H176" s="240"/>
      <c r="I176" s="240"/>
    </row>
    <row r="177" spans="1:9">
      <c r="A177" s="237"/>
      <c r="B177" s="237"/>
      <c r="C177" s="237"/>
      <c r="D177" s="237"/>
      <c r="E177" s="237"/>
      <c r="F177" s="237"/>
      <c r="G177" s="238"/>
      <c r="H177" s="240"/>
      <c r="I177" s="240"/>
    </row>
    <row r="178" spans="1:9">
      <c r="A178" s="237"/>
      <c r="B178" s="237"/>
      <c r="C178" s="237"/>
      <c r="D178" s="237"/>
      <c r="E178" s="237"/>
      <c r="F178" s="237"/>
      <c r="G178" s="238"/>
      <c r="H178" s="240"/>
      <c r="I178" s="240"/>
    </row>
    <row r="179" spans="1:9">
      <c r="A179" s="237"/>
      <c r="B179" s="237"/>
      <c r="C179" s="237"/>
      <c r="D179" s="237"/>
      <c r="E179" s="237"/>
      <c r="F179" s="237"/>
      <c r="G179" s="238"/>
      <c r="H179" s="240"/>
      <c r="I179" s="240"/>
    </row>
    <row r="180" spans="1:9">
      <c r="A180" s="237"/>
      <c r="B180" s="237"/>
      <c r="C180" s="237"/>
      <c r="D180" s="237"/>
      <c r="E180" s="237"/>
      <c r="F180" s="237"/>
      <c r="G180" s="238"/>
      <c r="H180" s="240"/>
      <c r="I180" s="240"/>
    </row>
    <row r="181" spans="1:9">
      <c r="A181" s="237"/>
      <c r="B181" s="237"/>
      <c r="C181" s="237"/>
      <c r="D181" s="237"/>
      <c r="E181" s="237"/>
      <c r="F181" s="237"/>
      <c r="G181" s="238"/>
      <c r="H181" s="240"/>
      <c r="I181" s="240"/>
    </row>
    <row r="182" spans="1:9">
      <c r="A182" s="237"/>
      <c r="B182" s="237"/>
      <c r="C182" s="237"/>
      <c r="D182" s="237"/>
      <c r="E182" s="237"/>
      <c r="F182" s="237"/>
      <c r="G182" s="238"/>
      <c r="H182" s="240"/>
      <c r="I182" s="240"/>
    </row>
    <row r="183" spans="1:9">
      <c r="A183" s="237"/>
      <c r="B183" s="237"/>
      <c r="C183" s="237"/>
      <c r="D183" s="237"/>
      <c r="E183" s="237"/>
      <c r="F183" s="237"/>
      <c r="G183" s="238"/>
      <c r="H183" s="240"/>
      <c r="I183" s="240"/>
    </row>
    <row r="184" spans="1:9">
      <c r="A184" s="237"/>
      <c r="B184" s="237"/>
      <c r="C184" s="237"/>
      <c r="D184" s="237"/>
      <c r="E184" s="237"/>
      <c r="F184" s="237"/>
      <c r="G184" s="238"/>
      <c r="H184" s="240"/>
      <c r="I184" s="240"/>
    </row>
    <row r="185" spans="1:9">
      <c r="A185" s="237"/>
      <c r="B185" s="237"/>
      <c r="C185" s="237"/>
      <c r="D185" s="237"/>
      <c r="E185" s="237"/>
      <c r="F185" s="237"/>
      <c r="G185" s="238"/>
      <c r="H185" s="240"/>
      <c r="I185" s="240"/>
    </row>
    <row r="186" spans="1:9">
      <c r="A186" s="237"/>
      <c r="B186" s="237"/>
      <c r="C186" s="237"/>
      <c r="D186" s="237"/>
      <c r="E186" s="237"/>
      <c r="F186" s="237"/>
      <c r="G186" s="238"/>
      <c r="H186" s="240"/>
      <c r="I186" s="240"/>
    </row>
    <row r="187" spans="1:9">
      <c r="A187" s="237"/>
      <c r="B187" s="237"/>
      <c r="C187" s="237"/>
      <c r="D187" s="237"/>
      <c r="E187" s="237"/>
      <c r="F187" s="237"/>
      <c r="G187" s="238"/>
      <c r="H187" s="240"/>
      <c r="I187" s="240"/>
    </row>
    <row r="188" spans="1:9">
      <c r="A188" s="237"/>
      <c r="B188" s="237"/>
      <c r="C188" s="237"/>
      <c r="D188" s="237"/>
      <c r="E188" s="237"/>
      <c r="F188" s="237"/>
      <c r="G188" s="238"/>
      <c r="H188" s="240"/>
      <c r="I188" s="240"/>
    </row>
    <row r="189" spans="1:9">
      <c r="A189" s="237"/>
      <c r="B189" s="237"/>
      <c r="C189" s="237"/>
      <c r="D189" s="237"/>
      <c r="E189" s="237"/>
      <c r="F189" s="237"/>
      <c r="G189" s="238"/>
      <c r="H189" s="240"/>
      <c r="I189" s="240"/>
    </row>
    <row r="190" spans="1:9">
      <c r="A190" s="237"/>
      <c r="B190" s="237"/>
      <c r="C190" s="237"/>
      <c r="D190" s="237"/>
      <c r="E190" s="237"/>
      <c r="F190" s="237"/>
      <c r="G190" s="238"/>
      <c r="H190" s="240"/>
      <c r="I190" s="240"/>
    </row>
    <row r="191" spans="1:9">
      <c r="A191" s="237"/>
      <c r="B191" s="237"/>
      <c r="C191" s="237"/>
      <c r="D191" s="237"/>
      <c r="E191" s="237"/>
      <c r="F191" s="237"/>
      <c r="G191" s="238"/>
      <c r="H191" s="240"/>
      <c r="I191" s="240"/>
    </row>
    <row r="192" spans="1:9">
      <c r="A192" s="237"/>
      <c r="B192" s="237"/>
      <c r="C192" s="237"/>
      <c r="D192" s="237"/>
      <c r="E192" s="237"/>
      <c r="F192" s="237"/>
      <c r="G192" s="238"/>
      <c r="H192" s="240"/>
      <c r="I192" s="240"/>
    </row>
    <row r="193" spans="1:9">
      <c r="A193" s="237"/>
      <c r="B193" s="237"/>
      <c r="C193" s="237"/>
      <c r="D193" s="237"/>
      <c r="E193" s="237"/>
      <c r="F193" s="237"/>
      <c r="G193" s="238"/>
      <c r="H193" s="240"/>
      <c r="I193" s="240"/>
    </row>
    <row r="194" spans="1:9">
      <c r="A194" s="237"/>
      <c r="B194" s="237"/>
      <c r="C194" s="237"/>
      <c r="D194" s="237"/>
      <c r="E194" s="237"/>
      <c r="F194" s="237"/>
      <c r="G194" s="238"/>
      <c r="H194" s="240"/>
      <c r="I194" s="240"/>
    </row>
    <row r="195" spans="1:9">
      <c r="A195" s="237"/>
      <c r="B195" s="237"/>
      <c r="C195" s="237"/>
      <c r="D195" s="237"/>
      <c r="E195" s="237"/>
      <c r="F195" s="237"/>
      <c r="G195" s="238"/>
      <c r="H195" s="240"/>
      <c r="I195" s="240"/>
    </row>
    <row r="196" spans="1:9">
      <c r="A196" s="237"/>
      <c r="B196" s="237"/>
      <c r="C196" s="237"/>
      <c r="D196" s="237"/>
      <c r="E196" s="237"/>
      <c r="F196" s="237"/>
      <c r="G196" s="238"/>
      <c r="H196" s="240"/>
      <c r="I196" s="240"/>
    </row>
    <row r="197" spans="1:9">
      <c r="A197" s="237"/>
      <c r="B197" s="237"/>
      <c r="C197" s="237"/>
      <c r="D197" s="237"/>
      <c r="E197" s="237"/>
      <c r="F197" s="237"/>
      <c r="G197" s="238"/>
      <c r="H197" s="240"/>
      <c r="I197" s="240"/>
    </row>
    <row r="198" spans="1:9">
      <c r="A198" s="237"/>
      <c r="B198" s="237"/>
      <c r="C198" s="237"/>
      <c r="D198" s="237"/>
      <c r="E198" s="237"/>
      <c r="F198" s="237"/>
      <c r="G198" s="238"/>
      <c r="H198" s="240"/>
      <c r="I198" s="240"/>
    </row>
    <row r="199" spans="1:9">
      <c r="A199" s="237"/>
      <c r="B199" s="237"/>
      <c r="C199" s="237"/>
      <c r="D199" s="237"/>
      <c r="E199" s="237"/>
      <c r="F199" s="237"/>
      <c r="G199" s="238"/>
      <c r="H199" s="240"/>
      <c r="I199" s="240"/>
    </row>
    <row r="200" spans="1:9">
      <c r="A200" s="237"/>
      <c r="B200" s="237"/>
      <c r="C200" s="237"/>
      <c r="D200" s="237"/>
      <c r="E200" s="237"/>
      <c r="F200" s="237"/>
      <c r="G200" s="238"/>
      <c r="H200" s="240"/>
      <c r="I200" s="240"/>
    </row>
    <row r="201" spans="1:9">
      <c r="A201" s="237"/>
      <c r="B201" s="237"/>
      <c r="C201" s="237"/>
      <c r="D201" s="237"/>
      <c r="E201" s="237"/>
      <c r="F201" s="237"/>
      <c r="G201" s="238"/>
      <c r="H201" s="240"/>
      <c r="I201" s="240"/>
    </row>
    <row r="202" spans="1:9">
      <c r="A202" s="237"/>
      <c r="B202" s="237"/>
      <c r="C202" s="237"/>
      <c r="D202" s="237"/>
      <c r="E202" s="237"/>
      <c r="F202" s="237"/>
      <c r="G202" s="238"/>
      <c r="H202" s="240"/>
      <c r="I202" s="240"/>
    </row>
    <row r="203" spans="1:9">
      <c r="A203" s="237"/>
      <c r="B203" s="237"/>
      <c r="C203" s="237"/>
      <c r="D203" s="237"/>
      <c r="E203" s="237"/>
      <c r="F203" s="237"/>
      <c r="G203" s="238"/>
      <c r="H203" s="240"/>
      <c r="I203" s="240"/>
    </row>
    <row r="204" spans="1:9">
      <c r="A204" s="237"/>
      <c r="B204" s="237"/>
      <c r="C204" s="237"/>
      <c r="D204" s="237"/>
      <c r="E204" s="237"/>
      <c r="F204" s="237"/>
      <c r="G204" s="238"/>
      <c r="H204" s="240"/>
      <c r="I204" s="240"/>
    </row>
    <row r="205" spans="1:9">
      <c r="A205" s="237"/>
      <c r="B205" s="237"/>
      <c r="C205" s="237"/>
      <c r="D205" s="237"/>
      <c r="E205" s="237"/>
      <c r="F205" s="237"/>
      <c r="G205" s="238"/>
      <c r="H205" s="240"/>
      <c r="I205" s="240"/>
    </row>
    <row r="206" spans="1:9">
      <c r="A206" s="237"/>
      <c r="B206" s="237"/>
      <c r="C206" s="237"/>
      <c r="D206" s="237"/>
      <c r="E206" s="237"/>
      <c r="F206" s="237"/>
      <c r="G206" s="238"/>
      <c r="H206" s="240"/>
      <c r="I206" s="240"/>
    </row>
    <row r="207" spans="1:9">
      <c r="A207" s="237"/>
      <c r="B207" s="237"/>
      <c r="C207" s="237"/>
      <c r="D207" s="237"/>
      <c r="E207" s="237"/>
      <c r="F207" s="237"/>
      <c r="G207" s="238"/>
      <c r="H207" s="240"/>
      <c r="I207" s="240"/>
    </row>
    <row r="208" spans="1:9">
      <c r="A208" s="237"/>
      <c r="B208" s="237"/>
      <c r="C208" s="237"/>
      <c r="D208" s="237"/>
      <c r="E208" s="237"/>
      <c r="F208" s="237"/>
      <c r="G208" s="238"/>
      <c r="H208" s="240"/>
      <c r="I208" s="240"/>
    </row>
    <row r="209" spans="1:9">
      <c r="A209" s="237"/>
      <c r="B209" s="237"/>
      <c r="C209" s="237"/>
      <c r="D209" s="237"/>
      <c r="E209" s="237"/>
      <c r="F209" s="237"/>
      <c r="G209" s="238"/>
      <c r="H209" s="240"/>
      <c r="I209" s="240"/>
    </row>
    <row r="210" spans="1:9">
      <c r="A210" s="237"/>
      <c r="B210" s="237"/>
      <c r="C210" s="237"/>
      <c r="D210" s="237"/>
      <c r="E210" s="237"/>
      <c r="F210" s="237"/>
      <c r="G210" s="238"/>
      <c r="H210" s="240"/>
      <c r="I210" s="240"/>
    </row>
    <row r="211" spans="1:9">
      <c r="A211" s="237"/>
      <c r="B211" s="237"/>
      <c r="C211" s="237"/>
      <c r="D211" s="237"/>
      <c r="E211" s="237"/>
      <c r="F211" s="237"/>
      <c r="G211" s="238"/>
      <c r="H211" s="240"/>
      <c r="I211" s="240"/>
    </row>
    <row r="212" spans="1:9">
      <c r="A212" s="237"/>
      <c r="B212" s="237"/>
      <c r="C212" s="237"/>
      <c r="D212" s="237"/>
      <c r="E212" s="237"/>
      <c r="F212" s="237"/>
      <c r="G212" s="238"/>
      <c r="H212" s="240"/>
      <c r="I212" s="240"/>
    </row>
    <row r="213" spans="1:9">
      <c r="A213" s="237"/>
      <c r="B213" s="237"/>
      <c r="C213" s="237"/>
      <c r="D213" s="237"/>
      <c r="E213" s="237"/>
      <c r="F213" s="237"/>
      <c r="G213" s="238"/>
      <c r="H213" s="240"/>
      <c r="I213" s="240"/>
    </row>
    <row r="214" spans="1:9">
      <c r="A214" s="237"/>
      <c r="B214" s="237"/>
      <c r="C214" s="237"/>
      <c r="D214" s="237"/>
      <c r="E214" s="237"/>
      <c r="F214" s="237"/>
      <c r="G214" s="238"/>
      <c r="H214" s="240"/>
      <c r="I214" s="240"/>
    </row>
    <row r="215" spans="1:9">
      <c r="A215" s="237"/>
      <c r="B215" s="237"/>
      <c r="C215" s="237"/>
      <c r="D215" s="237"/>
      <c r="E215" s="237"/>
      <c r="F215" s="237"/>
      <c r="G215" s="238"/>
      <c r="H215" s="240"/>
      <c r="I215" s="240"/>
    </row>
    <row r="216" spans="1:9">
      <c r="A216" s="237"/>
      <c r="B216" s="237"/>
      <c r="C216" s="237"/>
      <c r="D216" s="237"/>
      <c r="E216" s="237"/>
      <c r="F216" s="237"/>
      <c r="G216" s="238"/>
      <c r="H216" s="240"/>
      <c r="I216" s="240"/>
    </row>
    <row r="217" spans="1:9">
      <c r="A217" s="237"/>
      <c r="B217" s="237"/>
      <c r="C217" s="237"/>
      <c r="D217" s="237"/>
      <c r="E217" s="237"/>
      <c r="F217" s="237"/>
      <c r="G217" s="238"/>
      <c r="H217" s="240"/>
      <c r="I217" s="240"/>
    </row>
    <row r="218" spans="1:9">
      <c r="A218" s="237"/>
      <c r="B218" s="237"/>
      <c r="C218" s="237"/>
      <c r="D218" s="237"/>
      <c r="E218" s="237"/>
      <c r="F218" s="237"/>
      <c r="G218" s="238"/>
      <c r="H218" s="240"/>
      <c r="I218" s="240"/>
    </row>
    <row r="219" spans="1:9">
      <c r="A219" s="237"/>
      <c r="B219" s="237"/>
      <c r="C219" s="237"/>
      <c r="D219" s="237"/>
      <c r="E219" s="237"/>
      <c r="F219" s="237"/>
      <c r="G219" s="238"/>
      <c r="H219" s="240"/>
      <c r="I219" s="240"/>
    </row>
    <row r="220" spans="1:9">
      <c r="A220" s="237"/>
      <c r="B220" s="237"/>
      <c r="C220" s="237"/>
      <c r="D220" s="237"/>
      <c r="E220" s="237"/>
      <c r="F220" s="237"/>
      <c r="G220" s="238"/>
      <c r="H220" s="240"/>
      <c r="I220" s="240"/>
    </row>
    <row r="221" spans="1:9">
      <c r="A221" s="237"/>
      <c r="B221" s="237"/>
      <c r="C221" s="237"/>
      <c r="D221" s="237"/>
      <c r="E221" s="237"/>
      <c r="F221" s="237"/>
      <c r="G221" s="238"/>
      <c r="H221" s="240"/>
      <c r="I221" s="240"/>
    </row>
    <row r="222" spans="1:9">
      <c r="A222" s="237"/>
      <c r="B222" s="237"/>
      <c r="C222" s="237"/>
      <c r="D222" s="237"/>
      <c r="E222" s="237"/>
      <c r="F222" s="237"/>
      <c r="G222" s="238"/>
      <c r="H222" s="240"/>
      <c r="I222" s="240"/>
    </row>
    <row r="223" spans="1:9">
      <c r="A223" s="237"/>
      <c r="B223" s="237"/>
      <c r="C223" s="237"/>
      <c r="D223" s="237"/>
      <c r="E223" s="237"/>
      <c r="F223" s="237"/>
      <c r="G223" s="238"/>
      <c r="H223" s="240"/>
      <c r="I223" s="240"/>
    </row>
    <row r="224" spans="1:9">
      <c r="A224" s="237"/>
      <c r="B224" s="237"/>
      <c r="C224" s="237"/>
      <c r="D224" s="237"/>
      <c r="E224" s="237"/>
      <c r="F224" s="237"/>
      <c r="G224" s="238"/>
      <c r="H224" s="240"/>
      <c r="I224" s="240"/>
    </row>
    <row r="225" spans="1:9">
      <c r="A225" s="237"/>
      <c r="B225" s="237"/>
      <c r="C225" s="237"/>
      <c r="D225" s="237"/>
      <c r="E225" s="237"/>
      <c r="F225" s="237"/>
      <c r="G225" s="238"/>
      <c r="H225" s="240"/>
      <c r="I225" s="240"/>
    </row>
    <row r="226" spans="1:9">
      <c r="A226" s="237"/>
      <c r="B226" s="237"/>
      <c r="C226" s="237"/>
      <c r="D226" s="237"/>
      <c r="E226" s="237"/>
      <c r="F226" s="237"/>
      <c r="G226" s="238"/>
      <c r="H226" s="240"/>
      <c r="I226" s="240"/>
    </row>
    <row r="227" spans="1:9">
      <c r="A227" s="237"/>
      <c r="B227" s="237"/>
      <c r="C227" s="237"/>
      <c r="D227" s="237"/>
      <c r="E227" s="237"/>
      <c r="F227" s="237"/>
      <c r="G227" s="238"/>
      <c r="H227" s="240"/>
      <c r="I227" s="240"/>
    </row>
    <row r="228" spans="1:9">
      <c r="A228" s="237"/>
      <c r="B228" s="237"/>
      <c r="C228" s="237"/>
      <c r="D228" s="237"/>
      <c r="E228" s="237"/>
      <c r="F228" s="237"/>
      <c r="G228" s="238"/>
      <c r="H228" s="240"/>
      <c r="I228" s="240"/>
    </row>
    <row r="229" spans="1:9">
      <c r="A229" s="237"/>
      <c r="B229" s="237"/>
      <c r="C229" s="237"/>
      <c r="D229" s="237"/>
      <c r="E229" s="237"/>
      <c r="F229" s="237"/>
      <c r="G229" s="238"/>
      <c r="H229" s="239"/>
      <c r="I229" s="239"/>
    </row>
    <row r="230" spans="1:9">
      <c r="A230" s="237"/>
      <c r="B230" s="237"/>
      <c r="C230" s="237"/>
      <c r="D230" s="237"/>
      <c r="E230" s="237"/>
      <c r="F230" s="237"/>
      <c r="G230" s="238"/>
      <c r="H230" s="239"/>
      <c r="I230" s="239"/>
    </row>
    <row r="231" spans="1:9">
      <c r="A231" s="237"/>
      <c r="B231" s="237"/>
      <c r="C231" s="237"/>
      <c r="D231" s="237"/>
      <c r="E231" s="237"/>
      <c r="F231" s="237"/>
      <c r="G231" s="238"/>
      <c r="H231" s="239"/>
      <c r="I231" s="239"/>
    </row>
    <row r="232" spans="1:9">
      <c r="A232" s="237"/>
      <c r="B232" s="237"/>
      <c r="C232" s="237"/>
      <c r="D232" s="237"/>
      <c r="E232" s="237"/>
      <c r="F232" s="237"/>
      <c r="G232" s="238"/>
      <c r="H232" s="239"/>
      <c r="I232" s="239"/>
    </row>
    <row r="233" spans="1:9">
      <c r="A233" s="237"/>
      <c r="B233" s="237"/>
      <c r="C233" s="237"/>
      <c r="D233" s="237"/>
      <c r="E233" s="237"/>
      <c r="F233" s="237"/>
      <c r="G233" s="238"/>
      <c r="H233" s="239"/>
      <c r="I233" s="239"/>
    </row>
    <row r="234" spans="1:9">
      <c r="A234" s="237"/>
      <c r="B234" s="237"/>
      <c r="C234" s="237"/>
      <c r="D234" s="237"/>
      <c r="E234" s="237"/>
      <c r="F234" s="237"/>
      <c r="G234" s="238"/>
      <c r="H234" s="239"/>
      <c r="I234" s="239"/>
    </row>
    <row r="235" spans="1:9">
      <c r="A235" s="237"/>
      <c r="B235" s="237"/>
      <c r="C235" s="237"/>
      <c r="D235" s="237"/>
      <c r="E235" s="237"/>
      <c r="F235" s="237"/>
      <c r="G235" s="238"/>
      <c r="H235" s="239"/>
      <c r="I235" s="239"/>
    </row>
    <row r="236" spans="1:9">
      <c r="A236" s="237"/>
      <c r="B236" s="237"/>
      <c r="C236" s="237"/>
      <c r="D236" s="237"/>
      <c r="E236" s="237"/>
      <c r="F236" s="237"/>
      <c r="G236" s="238"/>
      <c r="H236" s="239"/>
      <c r="I236" s="239"/>
    </row>
    <row r="237" spans="1:9">
      <c r="A237" s="237"/>
      <c r="B237" s="237"/>
      <c r="C237" s="237"/>
      <c r="D237" s="237"/>
      <c r="E237" s="237"/>
      <c r="F237" s="237"/>
      <c r="G237" s="238"/>
      <c r="H237" s="239"/>
      <c r="I237" s="239"/>
    </row>
    <row r="238" spans="1:9">
      <c r="A238" s="237"/>
      <c r="B238" s="237"/>
      <c r="C238" s="237"/>
      <c r="D238" s="237"/>
      <c r="E238" s="237"/>
      <c r="F238" s="237"/>
      <c r="G238" s="238"/>
      <c r="H238" s="239"/>
      <c r="I238" s="239"/>
    </row>
    <row r="239" spans="1:9">
      <c r="A239" s="237"/>
      <c r="B239" s="237"/>
      <c r="C239" s="237"/>
      <c r="D239" s="237"/>
      <c r="E239" s="237"/>
      <c r="F239" s="237"/>
      <c r="G239" s="238"/>
      <c r="H239" s="239"/>
      <c r="I239" s="239"/>
    </row>
    <row r="240" spans="1:9">
      <c r="A240" s="237"/>
      <c r="B240" s="237"/>
      <c r="C240" s="237"/>
      <c r="D240" s="237"/>
      <c r="E240" s="237"/>
      <c r="F240" s="237"/>
      <c r="G240" s="238"/>
      <c r="H240" s="239"/>
      <c r="I240" s="239"/>
    </row>
    <row r="241" spans="1:9">
      <c r="A241" s="237"/>
      <c r="B241" s="237"/>
      <c r="C241" s="237"/>
      <c r="D241" s="237"/>
      <c r="E241" s="237"/>
      <c r="F241" s="237"/>
      <c r="G241" s="238"/>
      <c r="H241" s="233"/>
      <c r="I241" s="233"/>
    </row>
    <row r="242" spans="1:9">
      <c r="A242" s="237"/>
      <c r="B242" s="237"/>
      <c r="C242" s="237"/>
      <c r="D242" s="237"/>
      <c r="E242" s="237"/>
      <c r="F242" s="237"/>
      <c r="G242" s="238"/>
      <c r="H242" s="233"/>
      <c r="I242" s="233"/>
    </row>
    <row r="243" spans="1:9">
      <c r="A243" s="237"/>
      <c r="B243" s="237"/>
      <c r="C243" s="237"/>
      <c r="D243" s="237"/>
      <c r="E243" s="237"/>
      <c r="F243" s="237"/>
      <c r="G243" s="238"/>
      <c r="H243" s="233"/>
      <c r="I243" s="233"/>
    </row>
    <row r="244" spans="1:9">
      <c r="A244" s="237"/>
      <c r="B244" s="237"/>
      <c r="C244" s="237"/>
      <c r="D244" s="237"/>
      <c r="E244" s="237"/>
      <c r="F244" s="237"/>
      <c r="G244" s="238"/>
      <c r="H244" s="233"/>
      <c r="I244" s="233"/>
    </row>
    <row r="245" spans="1:9">
      <c r="A245" s="237"/>
      <c r="B245" s="237"/>
      <c r="C245" s="237"/>
      <c r="D245" s="237"/>
      <c r="E245" s="237"/>
      <c r="F245" s="237"/>
      <c r="G245" s="238"/>
      <c r="H245" s="233"/>
      <c r="I245" s="233"/>
    </row>
    <row r="246" spans="1:9">
      <c r="A246" s="237"/>
      <c r="B246" s="237"/>
      <c r="C246" s="237"/>
      <c r="D246" s="237"/>
      <c r="E246" s="237"/>
      <c r="F246" s="237"/>
      <c r="G246" s="238"/>
      <c r="H246" s="233"/>
      <c r="I246" s="233"/>
    </row>
    <row r="247" spans="1:9">
      <c r="A247" s="237"/>
      <c r="B247" s="237"/>
      <c r="C247" s="237"/>
      <c r="D247" s="237"/>
      <c r="E247" s="237"/>
      <c r="F247" s="237"/>
      <c r="G247" s="238"/>
      <c r="H247" s="233"/>
      <c r="I247" s="233"/>
    </row>
    <row r="248" spans="1:9">
      <c r="A248" s="237"/>
      <c r="B248" s="237"/>
      <c r="C248" s="237"/>
      <c r="D248" s="237"/>
      <c r="E248" s="237"/>
      <c r="F248" s="237"/>
      <c r="G248" s="238"/>
      <c r="H248" s="233"/>
      <c r="I248" s="233"/>
    </row>
    <row r="249" spans="1:9">
      <c r="A249" s="237"/>
      <c r="B249" s="237"/>
      <c r="C249" s="237"/>
      <c r="D249" s="237"/>
      <c r="E249" s="237"/>
      <c r="F249" s="237"/>
      <c r="G249" s="238"/>
      <c r="H249" s="233"/>
      <c r="I249" s="233"/>
    </row>
    <row r="250" spans="1:9">
      <c r="A250" s="237"/>
      <c r="B250" s="237"/>
      <c r="C250" s="237"/>
      <c r="D250" s="237"/>
      <c r="E250" s="237"/>
      <c r="F250" s="237"/>
      <c r="G250" s="238"/>
      <c r="H250" s="233"/>
      <c r="I250" s="233"/>
    </row>
    <row r="251" spans="1:9">
      <c r="A251" s="237"/>
      <c r="B251" s="237"/>
      <c r="C251" s="237"/>
      <c r="D251" s="237"/>
      <c r="E251" s="237"/>
      <c r="F251" s="237"/>
      <c r="G251" s="238"/>
      <c r="H251" s="233"/>
      <c r="I251" s="233"/>
    </row>
    <row r="252" spans="1:9">
      <c r="A252" s="237"/>
      <c r="B252" s="237"/>
      <c r="C252" s="237"/>
      <c r="D252" s="237"/>
      <c r="E252" s="237"/>
      <c r="F252" s="237"/>
      <c r="G252" s="238"/>
      <c r="H252" s="233"/>
      <c r="I252" s="233"/>
    </row>
    <row r="253" spans="1:9">
      <c r="A253" s="237"/>
      <c r="B253" s="237"/>
      <c r="C253" s="237"/>
      <c r="D253" s="237"/>
      <c r="E253" s="237"/>
      <c r="F253" s="237"/>
      <c r="G253" s="238"/>
      <c r="H253" s="233"/>
      <c r="I253" s="233"/>
    </row>
    <row r="254" spans="1:9">
      <c r="A254" s="237"/>
      <c r="B254" s="237"/>
      <c r="C254" s="237"/>
      <c r="D254" s="237"/>
      <c r="E254" s="237"/>
      <c r="F254" s="237"/>
      <c r="G254" s="238"/>
      <c r="H254" s="233"/>
      <c r="I254" s="233"/>
    </row>
    <row r="255" spans="1:9">
      <c r="A255" s="237"/>
      <c r="B255" s="237"/>
      <c r="C255" s="237"/>
      <c r="D255" s="237"/>
      <c r="E255" s="237"/>
      <c r="F255" s="237"/>
      <c r="G255" s="238"/>
      <c r="H255" s="233"/>
      <c r="I255" s="233"/>
    </row>
    <row r="256" spans="1:9">
      <c r="A256" s="237"/>
      <c r="B256" s="237"/>
      <c r="C256" s="237"/>
      <c r="D256" s="237"/>
      <c r="E256" s="237"/>
      <c r="F256" s="237"/>
      <c r="G256" s="238"/>
      <c r="H256" s="233"/>
      <c r="I256" s="233"/>
    </row>
    <row r="257" spans="1:9">
      <c r="A257" s="237"/>
      <c r="B257" s="237"/>
      <c r="C257" s="237"/>
      <c r="D257" s="237"/>
      <c r="E257" s="237"/>
      <c r="F257" s="237"/>
      <c r="G257" s="238"/>
      <c r="H257" s="233"/>
      <c r="I257" s="233"/>
    </row>
    <row r="258" spans="1:9">
      <c r="A258" s="237"/>
      <c r="B258" s="237"/>
      <c r="C258" s="237"/>
      <c r="D258" s="237"/>
      <c r="E258" s="237"/>
      <c r="F258" s="237"/>
      <c r="G258" s="238"/>
      <c r="H258" s="233"/>
      <c r="I258" s="233"/>
    </row>
    <row r="259" spans="1:9">
      <c r="A259" s="237"/>
      <c r="B259" s="237"/>
      <c r="C259" s="237"/>
      <c r="D259" s="237"/>
      <c r="E259" s="237"/>
      <c r="F259" s="237"/>
      <c r="G259" s="238"/>
      <c r="H259" s="233"/>
      <c r="I259" s="233"/>
    </row>
    <row r="260" spans="1:9">
      <c r="A260" s="237"/>
      <c r="B260" s="237"/>
      <c r="C260" s="237"/>
      <c r="D260" s="237"/>
      <c r="E260" s="237"/>
      <c r="F260" s="237"/>
      <c r="G260" s="238"/>
      <c r="H260" s="233"/>
      <c r="I260" s="233"/>
    </row>
    <row r="261" spans="1:9">
      <c r="A261" s="237"/>
      <c r="B261" s="237"/>
      <c r="C261" s="237"/>
      <c r="D261" s="237"/>
      <c r="E261" s="237"/>
      <c r="F261" s="237"/>
      <c r="G261" s="238"/>
      <c r="H261" s="233"/>
      <c r="I261" s="233"/>
    </row>
    <row r="262" spans="1:9">
      <c r="A262" s="237"/>
      <c r="B262" s="237"/>
      <c r="C262" s="237"/>
      <c r="D262" s="237"/>
      <c r="E262" s="237"/>
      <c r="F262" s="237"/>
      <c r="G262" s="238"/>
      <c r="H262" s="233"/>
      <c r="I262" s="233"/>
    </row>
    <row r="263" spans="1:9">
      <c r="A263" s="237"/>
      <c r="B263" s="237"/>
      <c r="C263" s="237"/>
      <c r="D263" s="237"/>
      <c r="E263" s="237"/>
      <c r="F263" s="237"/>
      <c r="G263" s="238"/>
      <c r="H263" s="233"/>
      <c r="I263" s="233"/>
    </row>
    <row r="264" spans="1:9">
      <c r="A264" s="237"/>
      <c r="B264" s="237"/>
      <c r="C264" s="237"/>
      <c r="D264" s="237"/>
      <c r="E264" s="237"/>
      <c r="F264" s="237"/>
      <c r="G264" s="238"/>
      <c r="H264" s="233"/>
      <c r="I264" s="233"/>
    </row>
    <row r="265" spans="1:9">
      <c r="A265" s="237"/>
      <c r="B265" s="237"/>
      <c r="C265" s="237"/>
      <c r="D265" s="237"/>
      <c r="E265" s="237"/>
      <c r="F265" s="237"/>
      <c r="G265" s="238"/>
      <c r="H265" s="233"/>
      <c r="I265" s="233"/>
    </row>
    <row r="266" spans="1:9">
      <c r="A266" s="237"/>
      <c r="B266" s="237"/>
      <c r="C266" s="237"/>
      <c r="D266" s="237"/>
      <c r="E266" s="237"/>
      <c r="F266" s="237"/>
      <c r="G266" s="238"/>
      <c r="H266" s="233"/>
      <c r="I266" s="233"/>
    </row>
    <row r="267" spans="1:9">
      <c r="A267" s="237"/>
      <c r="B267" s="237"/>
      <c r="C267" s="237"/>
      <c r="D267" s="237"/>
      <c r="E267" s="237"/>
      <c r="F267" s="237"/>
      <c r="G267" s="238"/>
      <c r="H267" s="233"/>
      <c r="I267" s="233"/>
    </row>
    <row r="268" spans="1:9">
      <c r="A268" s="237"/>
      <c r="B268" s="237"/>
      <c r="C268" s="237"/>
      <c r="D268" s="237"/>
      <c r="E268" s="237"/>
      <c r="F268" s="237"/>
      <c r="G268" s="238"/>
      <c r="H268" s="233"/>
      <c r="I268" s="233"/>
    </row>
    <row r="269" spans="1:9">
      <c r="A269" s="237"/>
      <c r="B269" s="237"/>
      <c r="C269" s="237"/>
      <c r="D269" s="237"/>
      <c r="E269" s="237"/>
      <c r="F269" s="237"/>
      <c r="G269" s="238"/>
      <c r="H269" s="233"/>
      <c r="I269" s="233"/>
    </row>
    <row r="270" spans="1:9">
      <c r="A270" s="237"/>
      <c r="B270" s="237"/>
      <c r="C270" s="237"/>
      <c r="D270" s="237"/>
      <c r="E270" s="237"/>
      <c r="F270" s="237"/>
      <c r="G270" s="238"/>
      <c r="H270" s="233"/>
      <c r="I270" s="233"/>
    </row>
    <row r="271" spans="1:9">
      <c r="A271" s="237"/>
      <c r="B271" s="237"/>
      <c r="C271" s="237"/>
      <c r="D271" s="237"/>
      <c r="E271" s="237"/>
      <c r="F271" s="237"/>
      <c r="G271" s="238"/>
      <c r="H271" s="233"/>
      <c r="I271" s="233"/>
    </row>
    <row r="272" spans="1:9">
      <c r="A272" s="237"/>
      <c r="B272" s="237"/>
      <c r="C272" s="237"/>
      <c r="D272" s="237"/>
      <c r="E272" s="237"/>
      <c r="F272" s="237"/>
      <c r="G272" s="238"/>
      <c r="H272" s="233"/>
      <c r="I272" s="233"/>
    </row>
    <row r="273" spans="1:9">
      <c r="A273" s="237"/>
      <c r="B273" s="237"/>
      <c r="C273" s="237"/>
      <c r="D273" s="237"/>
      <c r="E273" s="237"/>
      <c r="F273" s="237"/>
      <c r="G273" s="238"/>
      <c r="H273" s="233"/>
      <c r="I273" s="233"/>
    </row>
    <row r="274" spans="1:9">
      <c r="A274" s="237"/>
      <c r="B274" s="237"/>
      <c r="C274" s="237"/>
      <c r="D274" s="237"/>
      <c r="E274" s="237"/>
      <c r="F274" s="237"/>
      <c r="G274" s="238"/>
      <c r="H274" s="233"/>
      <c r="I274" s="233"/>
    </row>
    <row r="275" spans="1:9">
      <c r="A275" s="237"/>
      <c r="B275" s="237"/>
      <c r="C275" s="237"/>
      <c r="D275" s="237"/>
      <c r="E275" s="237"/>
      <c r="F275" s="237"/>
      <c r="G275" s="238"/>
      <c r="H275" s="233"/>
      <c r="I275" s="233"/>
    </row>
    <row r="276" spans="1:9">
      <c r="A276" s="237"/>
      <c r="B276" s="237"/>
      <c r="C276" s="237"/>
      <c r="D276" s="237"/>
      <c r="E276" s="237"/>
      <c r="F276" s="237"/>
      <c r="G276" s="238"/>
      <c r="H276" s="233"/>
      <c r="I276" s="233"/>
    </row>
    <row r="277" spans="1:9">
      <c r="A277" s="237"/>
      <c r="B277" s="237"/>
      <c r="C277" s="237"/>
      <c r="D277" s="237"/>
      <c r="E277" s="237"/>
      <c r="F277" s="237"/>
      <c r="G277" s="238"/>
      <c r="H277" s="233"/>
      <c r="I277" s="233"/>
    </row>
    <row r="278" spans="1:9">
      <c r="A278" s="237"/>
      <c r="B278" s="237"/>
      <c r="C278" s="237"/>
      <c r="D278" s="237"/>
      <c r="E278" s="237"/>
      <c r="F278" s="237"/>
      <c r="G278" s="238"/>
      <c r="H278" s="233"/>
      <c r="I278" s="233"/>
    </row>
    <row r="279" spans="1:9">
      <c r="A279" s="237"/>
      <c r="B279" s="237"/>
      <c r="C279" s="237"/>
      <c r="D279" s="237"/>
      <c r="E279" s="237"/>
      <c r="F279" s="237"/>
      <c r="G279" s="238"/>
      <c r="H279" s="233"/>
      <c r="I279" s="233"/>
    </row>
    <row r="280" spans="1:9">
      <c r="A280" s="237"/>
      <c r="B280" s="237"/>
      <c r="C280" s="237"/>
      <c r="D280" s="237"/>
      <c r="E280" s="237"/>
      <c r="F280" s="237"/>
      <c r="G280" s="238"/>
      <c r="H280" s="233"/>
      <c r="I280" s="233"/>
    </row>
    <row r="281" spans="1:9">
      <c r="A281" s="237"/>
      <c r="B281" s="237"/>
      <c r="C281" s="237"/>
      <c r="D281" s="237"/>
      <c r="E281" s="237"/>
      <c r="F281" s="237"/>
      <c r="G281" s="238"/>
      <c r="H281" s="233"/>
      <c r="I281" s="233"/>
    </row>
    <row r="282" spans="1:9">
      <c r="A282" s="237"/>
      <c r="B282" s="237"/>
      <c r="C282" s="237"/>
      <c r="D282" s="237"/>
      <c r="E282" s="237"/>
      <c r="F282" s="237"/>
      <c r="G282" s="238"/>
      <c r="H282" s="233"/>
      <c r="I282" s="233"/>
    </row>
    <row r="283" spans="1:9">
      <c r="A283" s="237"/>
      <c r="B283" s="237"/>
      <c r="C283" s="237"/>
      <c r="D283" s="237"/>
      <c r="E283" s="237"/>
      <c r="F283" s="237"/>
      <c r="G283" s="238"/>
      <c r="H283" s="233"/>
      <c r="I283" s="233"/>
    </row>
    <row r="284" spans="1:9">
      <c r="A284" s="237"/>
      <c r="B284" s="237"/>
      <c r="C284" s="237"/>
      <c r="D284" s="237"/>
      <c r="E284" s="237"/>
      <c r="F284" s="237"/>
      <c r="G284" s="238"/>
      <c r="H284" s="233"/>
      <c r="I284" s="233"/>
    </row>
    <row r="285" spans="1:9">
      <c r="A285" s="237"/>
      <c r="B285" s="237"/>
      <c r="C285" s="237"/>
      <c r="D285" s="237"/>
      <c r="E285" s="237"/>
      <c r="F285" s="237"/>
      <c r="G285" s="238"/>
      <c r="H285" s="233"/>
      <c r="I285" s="233"/>
    </row>
    <row r="286" spans="1:9">
      <c r="A286" s="237"/>
      <c r="B286" s="237"/>
      <c r="C286" s="237"/>
      <c r="D286" s="237"/>
      <c r="E286" s="237"/>
      <c r="F286" s="237"/>
      <c r="G286" s="238"/>
      <c r="H286" s="233"/>
      <c r="I286" s="233"/>
    </row>
    <row r="287" spans="1:9">
      <c r="A287" s="237"/>
      <c r="B287" s="237"/>
      <c r="C287" s="237"/>
      <c r="D287" s="237"/>
      <c r="E287" s="237"/>
      <c r="F287" s="237"/>
      <c r="G287" s="238"/>
      <c r="H287" s="233"/>
      <c r="I287" s="233"/>
    </row>
    <row r="288" spans="1:9">
      <c r="A288" s="237"/>
      <c r="B288" s="237"/>
      <c r="C288" s="237"/>
      <c r="D288" s="237"/>
      <c r="E288" s="237"/>
      <c r="F288" s="237"/>
      <c r="G288" s="238"/>
      <c r="H288" s="233"/>
      <c r="I288" s="233"/>
    </row>
    <row r="289" spans="1:9">
      <c r="A289" s="237"/>
      <c r="B289" s="237"/>
      <c r="C289" s="237"/>
      <c r="D289" s="237"/>
      <c r="E289" s="237"/>
      <c r="F289" s="237"/>
      <c r="G289" s="238"/>
      <c r="H289" s="233"/>
      <c r="I289" s="233"/>
    </row>
    <row r="290" spans="1:9">
      <c r="A290" s="237"/>
      <c r="B290" s="237"/>
      <c r="C290" s="237"/>
      <c r="D290" s="237"/>
      <c r="E290" s="237"/>
      <c r="F290" s="237"/>
      <c r="G290" s="238"/>
      <c r="H290" s="233"/>
      <c r="I290" s="233"/>
    </row>
    <row r="291" spans="1:9">
      <c r="A291" s="237"/>
      <c r="B291" s="237"/>
      <c r="C291" s="237"/>
      <c r="D291" s="237"/>
      <c r="E291" s="237"/>
      <c r="F291" s="237"/>
      <c r="G291" s="238"/>
      <c r="H291" s="233"/>
      <c r="I291" s="233"/>
    </row>
    <row r="292" spans="1:9">
      <c r="A292" s="237"/>
      <c r="B292" s="237"/>
      <c r="C292" s="237"/>
      <c r="D292" s="237"/>
      <c r="E292" s="237"/>
      <c r="F292" s="237"/>
      <c r="G292" s="238"/>
      <c r="H292" s="233"/>
      <c r="I292" s="233"/>
    </row>
    <row r="293" spans="1:9">
      <c r="A293" s="237"/>
      <c r="B293" s="237"/>
      <c r="C293" s="237"/>
      <c r="D293" s="237"/>
      <c r="E293" s="237"/>
      <c r="F293" s="237"/>
      <c r="G293" s="238"/>
      <c r="H293" s="233"/>
      <c r="I293" s="233"/>
    </row>
    <row r="294" spans="1:9">
      <c r="A294" s="237"/>
      <c r="B294" s="237"/>
      <c r="C294" s="237"/>
      <c r="D294" s="237"/>
      <c r="E294" s="237"/>
      <c r="F294" s="237"/>
      <c r="G294" s="238"/>
      <c r="H294" s="233"/>
      <c r="I294" s="233"/>
    </row>
    <row r="295" spans="1:9">
      <c r="A295" s="237"/>
      <c r="B295" s="237"/>
      <c r="C295" s="237"/>
      <c r="D295" s="237"/>
      <c r="E295" s="237"/>
      <c r="F295" s="237"/>
      <c r="G295" s="238"/>
      <c r="H295" s="233"/>
      <c r="I295" s="233"/>
    </row>
    <row r="296" spans="1:9">
      <c r="A296" s="237"/>
      <c r="B296" s="237"/>
      <c r="C296" s="237"/>
      <c r="D296" s="237"/>
      <c r="E296" s="237"/>
      <c r="F296" s="237"/>
      <c r="G296" s="238"/>
      <c r="H296" s="233"/>
      <c r="I296" s="233"/>
    </row>
    <row r="297" spans="1:9">
      <c r="A297" s="237"/>
      <c r="B297" s="237"/>
      <c r="C297" s="237"/>
      <c r="D297" s="237"/>
      <c r="E297" s="237"/>
      <c r="F297" s="237"/>
      <c r="G297" s="238"/>
      <c r="H297" s="233"/>
      <c r="I297" s="233"/>
    </row>
    <row r="298" spans="1:9">
      <c r="A298" s="237"/>
      <c r="B298" s="237"/>
      <c r="C298" s="237"/>
      <c r="D298" s="237"/>
      <c r="E298" s="237"/>
      <c r="F298" s="237"/>
      <c r="G298" s="238"/>
      <c r="H298" s="233"/>
      <c r="I298" s="233"/>
    </row>
    <row r="299" spans="1:9">
      <c r="A299" s="237"/>
      <c r="B299" s="237"/>
      <c r="C299" s="237"/>
      <c r="D299" s="237"/>
      <c r="E299" s="237"/>
      <c r="F299" s="237"/>
      <c r="G299" s="238"/>
      <c r="H299" s="233"/>
      <c r="I299" s="233"/>
    </row>
    <row r="300" spans="1:9">
      <c r="A300" s="237"/>
      <c r="B300" s="237"/>
      <c r="C300" s="237"/>
      <c r="D300" s="237"/>
      <c r="E300" s="237"/>
      <c r="F300" s="237"/>
      <c r="G300" s="238"/>
      <c r="H300" s="233"/>
      <c r="I300" s="233"/>
    </row>
    <row r="301" spans="1:9">
      <c r="A301" s="237"/>
      <c r="B301" s="237"/>
      <c r="C301" s="237"/>
      <c r="D301" s="237"/>
      <c r="E301" s="237"/>
      <c r="F301" s="237"/>
      <c r="G301" s="238"/>
      <c r="H301" s="233"/>
      <c r="I301" s="233"/>
    </row>
    <row r="302" spans="1:9">
      <c r="A302" s="237"/>
      <c r="B302" s="237"/>
      <c r="C302" s="237"/>
      <c r="D302" s="237"/>
      <c r="E302" s="237"/>
      <c r="F302" s="237"/>
      <c r="G302" s="238"/>
      <c r="H302" s="233"/>
      <c r="I302" s="233"/>
    </row>
    <row r="303" spans="1:9">
      <c r="A303" s="237"/>
      <c r="B303" s="237"/>
      <c r="C303" s="237"/>
      <c r="D303" s="237"/>
      <c r="E303" s="237"/>
      <c r="F303" s="237"/>
      <c r="G303" s="238"/>
      <c r="H303" s="233"/>
      <c r="I303" s="233"/>
    </row>
    <row r="304" spans="1:9">
      <c r="A304" s="237"/>
      <c r="B304" s="237"/>
      <c r="C304" s="237"/>
      <c r="D304" s="237"/>
      <c r="E304" s="237"/>
      <c r="F304" s="237"/>
      <c r="G304" s="238"/>
      <c r="H304" s="233"/>
      <c r="I304" s="233"/>
    </row>
    <row r="305" spans="1:9">
      <c r="A305" s="237"/>
      <c r="B305" s="237"/>
      <c r="C305" s="237"/>
      <c r="D305" s="237"/>
      <c r="E305" s="237"/>
      <c r="F305" s="237"/>
      <c r="G305" s="238"/>
      <c r="H305" s="233"/>
      <c r="I305" s="233"/>
    </row>
    <row r="306" spans="1:9">
      <c r="A306" s="237"/>
      <c r="B306" s="237"/>
      <c r="C306" s="237"/>
      <c r="D306" s="237"/>
      <c r="E306" s="237"/>
      <c r="F306" s="237"/>
      <c r="G306" s="238"/>
      <c r="H306" s="233"/>
      <c r="I306" s="233"/>
    </row>
    <row r="307" spans="1:9">
      <c r="A307" s="237"/>
      <c r="B307" s="237"/>
      <c r="C307" s="237"/>
      <c r="D307" s="237"/>
      <c r="E307" s="237"/>
      <c r="F307" s="237"/>
      <c r="G307" s="238"/>
      <c r="H307" s="233"/>
      <c r="I307" s="233"/>
    </row>
    <row r="308" spans="1:9">
      <c r="A308" s="237"/>
      <c r="B308" s="237"/>
      <c r="C308" s="237"/>
      <c r="D308" s="237"/>
      <c r="E308" s="237"/>
      <c r="F308" s="237"/>
      <c r="G308" s="238"/>
      <c r="H308" s="233"/>
      <c r="I308" s="233"/>
    </row>
    <row r="309" spans="1:9">
      <c r="A309" s="237"/>
      <c r="B309" s="237"/>
      <c r="C309" s="237"/>
      <c r="D309" s="237"/>
      <c r="E309" s="237"/>
      <c r="F309" s="237"/>
      <c r="G309" s="238"/>
      <c r="H309" s="233"/>
      <c r="I309" s="233"/>
    </row>
    <row r="310" spans="1:9">
      <c r="A310" s="237"/>
      <c r="B310" s="237"/>
      <c r="C310" s="237"/>
      <c r="D310" s="237"/>
      <c r="E310" s="237"/>
      <c r="F310" s="237"/>
      <c r="G310" s="238"/>
      <c r="H310" s="233"/>
      <c r="I310" s="233"/>
    </row>
    <row r="311" spans="1:9">
      <c r="A311" s="237"/>
      <c r="B311" s="237"/>
      <c r="C311" s="237"/>
      <c r="D311" s="237"/>
      <c r="E311" s="237"/>
      <c r="F311" s="237"/>
      <c r="G311" s="238"/>
      <c r="H311" s="233"/>
      <c r="I311" s="233"/>
    </row>
    <row r="312" spans="1:9">
      <c r="A312" s="237"/>
      <c r="B312" s="237"/>
      <c r="C312" s="237"/>
      <c r="D312" s="237"/>
      <c r="E312" s="237"/>
      <c r="F312" s="237"/>
      <c r="G312" s="238"/>
      <c r="H312" s="233"/>
      <c r="I312" s="233"/>
    </row>
    <row r="313" spans="1:9">
      <c r="A313" s="237"/>
      <c r="B313" s="237"/>
      <c r="C313" s="237"/>
      <c r="D313" s="237"/>
      <c r="E313" s="237"/>
      <c r="F313" s="237"/>
      <c r="G313" s="238"/>
      <c r="H313" s="233"/>
      <c r="I313" s="233"/>
    </row>
    <row r="314" spans="1:9">
      <c r="A314" s="237"/>
      <c r="B314" s="237"/>
      <c r="C314" s="237"/>
      <c r="D314" s="237"/>
      <c r="E314" s="237"/>
      <c r="F314" s="237"/>
      <c r="G314" s="238"/>
      <c r="H314" s="233"/>
      <c r="I314" s="233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6"/>
  <sheetViews>
    <sheetView workbookViewId="0">
      <selection activeCell="J136" sqref="J136"/>
    </sheetView>
  </sheetViews>
  <sheetFormatPr defaultRowHeight="15"/>
  <sheetData>
    <row r="1" spans="1:9" s="18" customFormat="1" ht="60.75" customHeight="1">
      <c r="A1" s="235" t="s">
        <v>335</v>
      </c>
      <c r="B1" s="235" t="s">
        <v>336</v>
      </c>
      <c r="C1" s="235" t="s">
        <v>337</v>
      </c>
      <c r="D1" s="235" t="s">
        <v>338</v>
      </c>
      <c r="E1" s="235" t="s">
        <v>339</v>
      </c>
      <c r="F1" s="235" t="s">
        <v>340</v>
      </c>
      <c r="G1" s="236" t="s">
        <v>341</v>
      </c>
      <c r="H1" s="241" t="s">
        <v>351</v>
      </c>
      <c r="I1" s="241" t="s">
        <v>352</v>
      </c>
    </row>
    <row r="2" spans="1:9">
      <c r="A2" s="237">
        <v>277</v>
      </c>
      <c r="B2" s="237">
        <v>21</v>
      </c>
      <c r="C2" s="237" t="s">
        <v>114</v>
      </c>
      <c r="D2" s="237">
        <v>1</v>
      </c>
      <c r="E2" s="237">
        <v>108</v>
      </c>
      <c r="F2" s="237">
        <v>110</v>
      </c>
      <c r="G2" s="238">
        <v>188.58</v>
      </c>
      <c r="H2" s="240">
        <v>2.7295266666666662</v>
      </c>
      <c r="I2" s="240">
        <v>-5.1870825160000023E-2</v>
      </c>
    </row>
    <row r="3" spans="1:9">
      <c r="A3" s="237">
        <v>277</v>
      </c>
      <c r="B3" s="237">
        <v>21</v>
      </c>
      <c r="C3" s="237" t="s">
        <v>114</v>
      </c>
      <c r="D3" s="237">
        <v>1</v>
      </c>
      <c r="E3" s="237">
        <v>141</v>
      </c>
      <c r="F3" s="237">
        <v>143</v>
      </c>
      <c r="G3" s="238">
        <v>188.91</v>
      </c>
      <c r="H3" s="240">
        <v>2.4016366666666662</v>
      </c>
      <c r="I3" s="240">
        <v>0.22637852180866663</v>
      </c>
    </row>
    <row r="4" spans="1:9">
      <c r="A4" s="237">
        <v>277</v>
      </c>
      <c r="B4" s="237">
        <v>21</v>
      </c>
      <c r="C4" s="237" t="s">
        <v>114</v>
      </c>
      <c r="D4" s="237">
        <v>2</v>
      </c>
      <c r="E4" s="237">
        <v>53</v>
      </c>
      <c r="F4" s="237">
        <v>55</v>
      </c>
      <c r="G4" s="238">
        <v>189.53</v>
      </c>
      <c r="H4" s="240">
        <v>2.3404166666666661</v>
      </c>
      <c r="I4" s="240">
        <v>0.17631462100333331</v>
      </c>
    </row>
    <row r="5" spans="1:9">
      <c r="A5" s="237">
        <v>277</v>
      </c>
      <c r="B5" s="237">
        <v>21</v>
      </c>
      <c r="C5" s="237" t="s">
        <v>114</v>
      </c>
      <c r="D5" s="237">
        <v>2</v>
      </c>
      <c r="E5" s="237">
        <v>87</v>
      </c>
      <c r="F5" s="237">
        <v>89</v>
      </c>
      <c r="G5" s="238">
        <v>189.87</v>
      </c>
      <c r="H5" s="240">
        <v>2.4847966666666661</v>
      </c>
      <c r="I5" s="240">
        <v>0.14913417967689996</v>
      </c>
    </row>
    <row r="6" spans="1:9">
      <c r="A6" s="237">
        <v>277</v>
      </c>
      <c r="B6" s="237">
        <v>21</v>
      </c>
      <c r="C6" s="237" t="s">
        <v>114</v>
      </c>
      <c r="D6" s="237" t="s">
        <v>344</v>
      </c>
      <c r="E6" s="237" t="s">
        <v>345</v>
      </c>
      <c r="F6" s="237" t="s">
        <v>346</v>
      </c>
      <c r="G6" s="238">
        <v>190.41</v>
      </c>
      <c r="H6" s="240">
        <v>2.3314166666666662</v>
      </c>
      <c r="I6" s="240">
        <v>0.20578001199466667</v>
      </c>
    </row>
    <row r="7" spans="1:9">
      <c r="A7" s="237">
        <v>277</v>
      </c>
      <c r="B7" s="237">
        <v>21</v>
      </c>
      <c r="C7" s="237" t="s">
        <v>114</v>
      </c>
      <c r="D7" s="237">
        <v>3</v>
      </c>
      <c r="E7" s="237">
        <v>33</v>
      </c>
      <c r="F7" s="237">
        <v>35</v>
      </c>
      <c r="G7" s="238">
        <v>190.83</v>
      </c>
      <c r="H7" s="240">
        <v>2.5394233333333331</v>
      </c>
      <c r="I7" s="240">
        <v>0.39479899509084504</v>
      </c>
    </row>
    <row r="8" spans="1:9">
      <c r="A8" s="237">
        <v>277</v>
      </c>
      <c r="B8" s="237">
        <v>21</v>
      </c>
      <c r="C8" s="237" t="s">
        <v>114</v>
      </c>
      <c r="D8" s="237">
        <v>3</v>
      </c>
      <c r="E8" s="237">
        <v>66</v>
      </c>
      <c r="F8" s="237">
        <v>68</v>
      </c>
      <c r="G8" s="238">
        <v>191.16</v>
      </c>
      <c r="H8" s="240">
        <v>2.5272466666666662</v>
      </c>
      <c r="I8" s="240">
        <v>0.33867124257600001</v>
      </c>
    </row>
    <row r="9" spans="1:9">
      <c r="A9" s="237">
        <v>277</v>
      </c>
      <c r="B9" s="237">
        <v>21</v>
      </c>
      <c r="C9" s="237" t="s">
        <v>114</v>
      </c>
      <c r="D9" s="237">
        <v>3</v>
      </c>
      <c r="E9" s="237">
        <v>103</v>
      </c>
      <c r="F9" s="237">
        <v>105</v>
      </c>
      <c r="G9" s="238">
        <v>191.53</v>
      </c>
      <c r="H9" s="240">
        <v>2.5650266666666663</v>
      </c>
      <c r="I9" s="240">
        <v>0.13242612246666666</v>
      </c>
    </row>
    <row r="10" spans="1:9">
      <c r="A10" s="237">
        <v>277</v>
      </c>
      <c r="B10" s="237">
        <v>21</v>
      </c>
      <c r="C10" s="237" t="s">
        <v>114</v>
      </c>
      <c r="D10" s="237">
        <v>3</v>
      </c>
      <c r="E10" s="237">
        <v>133</v>
      </c>
      <c r="F10" s="237">
        <v>135</v>
      </c>
      <c r="G10" s="238">
        <v>191.83</v>
      </c>
      <c r="H10" s="240">
        <v>2.8255966666666663</v>
      </c>
      <c r="I10" s="240">
        <v>0.42683217986133326</v>
      </c>
    </row>
    <row r="11" spans="1:9">
      <c r="A11" s="237">
        <v>277</v>
      </c>
      <c r="B11" s="237">
        <v>22</v>
      </c>
      <c r="C11" s="237" t="s">
        <v>114</v>
      </c>
      <c r="D11" s="237">
        <v>1</v>
      </c>
      <c r="E11" s="237">
        <v>86</v>
      </c>
      <c r="F11" s="237">
        <v>88</v>
      </c>
      <c r="G11" s="238">
        <v>197.86</v>
      </c>
      <c r="H11" s="240">
        <v>2.7493766666666661</v>
      </c>
      <c r="I11" s="240">
        <v>0.19363513935830001</v>
      </c>
    </row>
    <row r="12" spans="1:9">
      <c r="A12" s="237">
        <v>277</v>
      </c>
      <c r="B12" s="237">
        <v>22</v>
      </c>
      <c r="C12" s="237" t="s">
        <v>114</v>
      </c>
      <c r="D12" s="237">
        <v>1</v>
      </c>
      <c r="E12" s="237">
        <v>124</v>
      </c>
      <c r="F12" s="237">
        <v>126</v>
      </c>
      <c r="G12" s="238">
        <v>198.24</v>
      </c>
      <c r="H12" s="240">
        <v>2.5621466666666661</v>
      </c>
      <c r="I12" s="240">
        <v>0.34106113854466663</v>
      </c>
    </row>
    <row r="13" spans="1:9">
      <c r="A13" s="237">
        <v>277</v>
      </c>
      <c r="B13" s="237">
        <v>22</v>
      </c>
      <c r="C13" s="237" t="s">
        <v>114</v>
      </c>
      <c r="D13" s="237">
        <v>2</v>
      </c>
      <c r="E13" s="237">
        <v>16</v>
      </c>
      <c r="F13" s="237">
        <v>18</v>
      </c>
      <c r="G13" s="238">
        <v>198.66</v>
      </c>
      <c r="H13" s="240">
        <v>2.5089266666666661</v>
      </c>
      <c r="I13" s="240">
        <v>0.48812620064633339</v>
      </c>
    </row>
    <row r="14" spans="1:9">
      <c r="A14" s="237">
        <v>277</v>
      </c>
      <c r="B14" s="237">
        <v>22</v>
      </c>
      <c r="C14" s="237" t="s">
        <v>114</v>
      </c>
      <c r="D14" s="237">
        <v>2</v>
      </c>
      <c r="E14" s="237">
        <v>56</v>
      </c>
      <c r="F14" s="237">
        <v>58</v>
      </c>
      <c r="G14" s="238">
        <v>199.06</v>
      </c>
      <c r="H14" s="240">
        <v>2.5192966666666665</v>
      </c>
      <c r="I14" s="240">
        <v>0.41462960691999995</v>
      </c>
    </row>
    <row r="15" spans="1:9">
      <c r="A15" s="237">
        <v>277</v>
      </c>
      <c r="B15" s="237">
        <v>22</v>
      </c>
      <c r="C15" s="237" t="s">
        <v>114</v>
      </c>
      <c r="D15" s="237">
        <v>2</v>
      </c>
      <c r="E15" s="237">
        <v>87</v>
      </c>
      <c r="F15" s="237">
        <v>89</v>
      </c>
      <c r="G15" s="238">
        <v>199.37</v>
      </c>
      <c r="H15" s="240">
        <v>2.6080266666666665</v>
      </c>
      <c r="I15" s="240">
        <v>0.48698054830266663</v>
      </c>
    </row>
    <row r="16" spans="1:9">
      <c r="A16" s="237">
        <v>277</v>
      </c>
      <c r="B16" s="237">
        <v>22</v>
      </c>
      <c r="C16" s="237" t="s">
        <v>114</v>
      </c>
      <c r="D16" s="237">
        <v>2</v>
      </c>
      <c r="E16" s="237">
        <v>116</v>
      </c>
      <c r="F16" s="237">
        <v>118</v>
      </c>
      <c r="G16" s="238">
        <v>199.66</v>
      </c>
      <c r="H16" s="240">
        <v>2.5915666666666661</v>
      </c>
      <c r="I16" s="240">
        <v>0.42892289450533327</v>
      </c>
    </row>
    <row r="17" spans="1:9">
      <c r="A17" s="237">
        <v>277</v>
      </c>
      <c r="B17" s="237">
        <v>22</v>
      </c>
      <c r="C17" s="237" t="s">
        <v>114</v>
      </c>
      <c r="D17" s="237">
        <v>2</v>
      </c>
      <c r="E17" s="237">
        <v>145</v>
      </c>
      <c r="F17" s="237">
        <v>147</v>
      </c>
      <c r="G17" s="238">
        <v>199.95</v>
      </c>
      <c r="H17" s="240">
        <v>2.6580566666666661</v>
      </c>
      <c r="I17" s="240">
        <v>0.15404401120383332</v>
      </c>
    </row>
    <row r="18" spans="1:9">
      <c r="A18" s="237">
        <v>277</v>
      </c>
      <c r="B18" s="237">
        <v>22</v>
      </c>
      <c r="C18" s="237" t="s">
        <v>114</v>
      </c>
      <c r="D18" s="237">
        <v>3</v>
      </c>
      <c r="E18" s="237">
        <v>25</v>
      </c>
      <c r="F18" s="237">
        <v>27</v>
      </c>
      <c r="G18" s="238">
        <v>200.25</v>
      </c>
      <c r="H18" s="240">
        <v>2.5197866666666662</v>
      </c>
      <c r="I18" s="240">
        <v>0.42616017245000004</v>
      </c>
    </row>
    <row r="19" spans="1:9">
      <c r="A19" s="237">
        <v>277</v>
      </c>
      <c r="B19" s="237">
        <v>22</v>
      </c>
      <c r="C19" s="237" t="s">
        <v>114</v>
      </c>
      <c r="D19" s="237">
        <v>3</v>
      </c>
      <c r="E19" s="237">
        <v>56</v>
      </c>
      <c r="F19" s="237">
        <v>58</v>
      </c>
      <c r="G19" s="238">
        <v>200.56</v>
      </c>
      <c r="H19" s="240">
        <v>2.5525266666666662</v>
      </c>
      <c r="I19" s="240">
        <v>0.19555849102466666</v>
      </c>
    </row>
    <row r="20" spans="1:9">
      <c r="A20" s="237">
        <v>277</v>
      </c>
      <c r="B20" s="237">
        <v>22</v>
      </c>
      <c r="C20" s="237" t="s">
        <v>114</v>
      </c>
      <c r="D20" s="237">
        <v>3</v>
      </c>
      <c r="E20" s="237">
        <v>85</v>
      </c>
      <c r="F20" s="237">
        <v>87</v>
      </c>
      <c r="G20" s="238">
        <v>200.85</v>
      </c>
      <c r="H20" s="240">
        <v>2.7765699999999995</v>
      </c>
      <c r="I20" s="240">
        <v>0.27937535517616674</v>
      </c>
    </row>
    <row r="21" spans="1:9">
      <c r="A21" s="237">
        <v>277</v>
      </c>
      <c r="B21" s="237">
        <v>22</v>
      </c>
      <c r="C21" s="237" t="s">
        <v>114</v>
      </c>
      <c r="D21" s="237">
        <v>3</v>
      </c>
      <c r="E21" s="237">
        <v>129</v>
      </c>
      <c r="F21" s="237">
        <v>131</v>
      </c>
      <c r="G21" s="238">
        <v>201.29</v>
      </c>
      <c r="H21" s="240">
        <v>2.6452566666666661</v>
      </c>
      <c r="I21" s="240">
        <v>0.43528464746200002</v>
      </c>
    </row>
    <row r="22" spans="1:9">
      <c r="A22" s="237">
        <v>277</v>
      </c>
      <c r="B22" s="237">
        <v>23</v>
      </c>
      <c r="C22" s="237" t="s">
        <v>114</v>
      </c>
      <c r="D22" s="237">
        <v>1</v>
      </c>
      <c r="E22" s="237">
        <v>27</v>
      </c>
      <c r="F22" s="237">
        <v>29</v>
      </c>
      <c r="G22" s="238">
        <v>206.77</v>
      </c>
      <c r="H22" s="240">
        <v>3.0645983333333335</v>
      </c>
      <c r="I22" s="240">
        <v>-0.26247703381833265</v>
      </c>
    </row>
    <row r="23" spans="1:9">
      <c r="A23" s="237">
        <v>277</v>
      </c>
      <c r="B23" s="237">
        <v>23</v>
      </c>
      <c r="C23" s="237" t="s">
        <v>114</v>
      </c>
      <c r="D23" s="237">
        <v>1</v>
      </c>
      <c r="E23" s="237">
        <v>59</v>
      </c>
      <c r="F23" s="237">
        <v>61</v>
      </c>
      <c r="G23" s="238">
        <v>207.09</v>
      </c>
      <c r="H23" s="240">
        <v>2.6508266666666662</v>
      </c>
      <c r="I23" s="240">
        <v>-9.2980929086666692E-2</v>
      </c>
    </row>
    <row r="24" spans="1:9">
      <c r="A24" s="237">
        <v>277</v>
      </c>
      <c r="B24" s="237">
        <v>23</v>
      </c>
      <c r="C24" s="237" t="s">
        <v>114</v>
      </c>
      <c r="D24" s="237">
        <v>1</v>
      </c>
      <c r="E24" s="237">
        <v>91</v>
      </c>
      <c r="F24" s="237">
        <v>93</v>
      </c>
      <c r="G24" s="238">
        <v>207.41</v>
      </c>
      <c r="H24" s="240">
        <v>2.7085966666666663</v>
      </c>
      <c r="I24" s="240">
        <v>-0.37608903196800003</v>
      </c>
    </row>
    <row r="25" spans="1:9">
      <c r="A25" s="237">
        <v>277</v>
      </c>
      <c r="B25" s="237">
        <v>23</v>
      </c>
      <c r="C25" s="237" t="s">
        <v>114</v>
      </c>
      <c r="D25" s="237">
        <v>1</v>
      </c>
      <c r="E25" s="237">
        <v>123</v>
      </c>
      <c r="F25" s="237">
        <v>125</v>
      </c>
      <c r="G25" s="238">
        <v>207.73</v>
      </c>
      <c r="H25" s="240">
        <v>2.8510066666666662</v>
      </c>
      <c r="I25" s="240">
        <v>-0.22427002074033331</v>
      </c>
    </row>
    <row r="26" spans="1:9">
      <c r="A26" s="237">
        <v>277</v>
      </c>
      <c r="B26" s="237">
        <v>23</v>
      </c>
      <c r="C26" s="237" t="s">
        <v>114</v>
      </c>
      <c r="D26" s="237">
        <v>2</v>
      </c>
      <c r="E26" s="237">
        <v>11</v>
      </c>
      <c r="F26" s="237">
        <v>13</v>
      </c>
      <c r="G26" s="238">
        <v>208.11</v>
      </c>
      <c r="H26" s="240">
        <v>2.5918866666666664</v>
      </c>
      <c r="I26" s="240">
        <v>-0.23457754650866669</v>
      </c>
    </row>
    <row r="27" spans="1:9">
      <c r="A27" s="237">
        <v>277</v>
      </c>
      <c r="B27" s="237">
        <v>23</v>
      </c>
      <c r="C27" s="237" t="s">
        <v>114</v>
      </c>
      <c r="D27" s="237">
        <v>2</v>
      </c>
      <c r="E27" s="237">
        <v>42</v>
      </c>
      <c r="F27" s="237">
        <v>44</v>
      </c>
      <c r="G27" s="238">
        <v>208.42</v>
      </c>
      <c r="H27" s="240">
        <v>2.9784033333333331</v>
      </c>
      <c r="I27" s="240">
        <v>-0.14162951120656792</v>
      </c>
    </row>
    <row r="28" spans="1:9">
      <c r="A28" s="237">
        <v>277</v>
      </c>
      <c r="B28" s="237">
        <v>23</v>
      </c>
      <c r="C28" s="237" t="s">
        <v>114</v>
      </c>
      <c r="D28" s="237">
        <v>2</v>
      </c>
      <c r="E28" s="237">
        <v>71</v>
      </c>
      <c r="F28" s="237">
        <v>73</v>
      </c>
      <c r="G28" s="238">
        <v>208.71</v>
      </c>
      <c r="H28" s="240">
        <v>2.5329466666666662</v>
      </c>
      <c r="I28" s="240">
        <v>-0.35762862556933339</v>
      </c>
    </row>
    <row r="29" spans="1:9">
      <c r="A29" s="237">
        <v>277</v>
      </c>
      <c r="B29" s="237">
        <v>23</v>
      </c>
      <c r="C29" s="237" t="s">
        <v>114</v>
      </c>
      <c r="D29" s="237">
        <v>2</v>
      </c>
      <c r="E29" s="237">
        <v>106</v>
      </c>
      <c r="F29" s="237">
        <v>108</v>
      </c>
      <c r="G29" s="238">
        <v>209.06</v>
      </c>
      <c r="H29" s="240">
        <v>2.5381866666666664</v>
      </c>
      <c r="I29" s="240">
        <v>-0.17307354871466668</v>
      </c>
    </row>
    <row r="30" spans="1:9">
      <c r="A30" s="237">
        <v>277</v>
      </c>
      <c r="B30" s="237">
        <v>23</v>
      </c>
      <c r="C30" s="237" t="s">
        <v>114</v>
      </c>
      <c r="D30" s="237">
        <v>2</v>
      </c>
      <c r="E30" s="237">
        <v>142</v>
      </c>
      <c r="F30" s="237">
        <v>144</v>
      </c>
      <c r="G30" s="238">
        <v>209.42</v>
      </c>
      <c r="H30" s="240">
        <v>2.5040566666666662</v>
      </c>
      <c r="I30" s="240">
        <v>-0.11300164808000002</v>
      </c>
    </row>
    <row r="31" spans="1:9">
      <c r="A31" s="237">
        <v>277</v>
      </c>
      <c r="B31" s="237">
        <v>23</v>
      </c>
      <c r="C31" s="237" t="s">
        <v>114</v>
      </c>
      <c r="D31" s="237">
        <v>3</v>
      </c>
      <c r="E31" s="237">
        <v>26</v>
      </c>
      <c r="F31" s="237">
        <v>28</v>
      </c>
      <c r="G31" s="238">
        <v>209.76</v>
      </c>
      <c r="H31" s="240">
        <v>2.5829766666666663</v>
      </c>
      <c r="I31" s="240">
        <v>-0.57701379130133335</v>
      </c>
    </row>
    <row r="32" spans="1:9">
      <c r="A32" s="237">
        <v>277</v>
      </c>
      <c r="B32" s="237">
        <v>23</v>
      </c>
      <c r="C32" s="237" t="s">
        <v>114</v>
      </c>
      <c r="D32" s="237">
        <v>3</v>
      </c>
      <c r="E32" s="237">
        <v>58</v>
      </c>
      <c r="F32" s="237">
        <v>60</v>
      </c>
      <c r="G32" s="238">
        <v>210.08</v>
      </c>
      <c r="H32" s="240">
        <v>2.78416</v>
      </c>
      <c r="I32" s="240">
        <v>-3.0978230207941479E-2</v>
      </c>
    </row>
    <row r="33" spans="1:9">
      <c r="A33" s="237">
        <v>277</v>
      </c>
      <c r="B33" s="237">
        <v>23</v>
      </c>
      <c r="C33" s="237" t="s">
        <v>114</v>
      </c>
      <c r="D33" s="237">
        <v>3</v>
      </c>
      <c r="E33" s="237">
        <v>93</v>
      </c>
      <c r="F33" s="237">
        <v>95</v>
      </c>
      <c r="G33" s="238">
        <v>210.43</v>
      </c>
      <c r="H33" s="240">
        <v>2.3962300000000001</v>
      </c>
      <c r="I33" s="240">
        <v>-3.6567511572141567E-2</v>
      </c>
    </row>
    <row r="34" spans="1:9">
      <c r="A34" s="237">
        <v>277</v>
      </c>
      <c r="B34" s="237">
        <v>23</v>
      </c>
      <c r="C34" s="237" t="s">
        <v>114</v>
      </c>
      <c r="D34" s="237">
        <v>3</v>
      </c>
      <c r="E34" s="237">
        <v>124</v>
      </c>
      <c r="F34" s="237">
        <v>126</v>
      </c>
      <c r="G34" s="238">
        <v>210.74</v>
      </c>
      <c r="H34" s="240">
        <v>2.4441600000000001</v>
      </c>
      <c r="I34" s="240">
        <v>-0.11362380286395299</v>
      </c>
    </row>
    <row r="35" spans="1:9">
      <c r="A35" s="237">
        <v>277</v>
      </c>
      <c r="B35" s="237">
        <v>24</v>
      </c>
      <c r="C35" s="237" t="s">
        <v>114</v>
      </c>
      <c r="D35" s="237">
        <v>1</v>
      </c>
      <c r="E35" s="237">
        <v>103</v>
      </c>
      <c r="F35" s="237">
        <v>105</v>
      </c>
      <c r="G35" s="238">
        <v>217.03</v>
      </c>
      <c r="H35" s="240">
        <v>2.8986299999999998</v>
      </c>
      <c r="I35" s="240">
        <v>-0.33079894320197956</v>
      </c>
    </row>
    <row r="36" spans="1:9">
      <c r="A36" s="237">
        <v>277</v>
      </c>
      <c r="B36" s="237">
        <v>24</v>
      </c>
      <c r="C36" s="237" t="s">
        <v>114</v>
      </c>
      <c r="D36" s="237">
        <v>1</v>
      </c>
      <c r="E36" s="237">
        <v>137</v>
      </c>
      <c r="F36" s="237">
        <v>139</v>
      </c>
      <c r="G36" s="238">
        <v>217.37</v>
      </c>
      <c r="H36" s="240">
        <v>3.4996999999999998</v>
      </c>
      <c r="I36" s="240">
        <v>-0.42340163449578616</v>
      </c>
    </row>
    <row r="37" spans="1:9">
      <c r="A37" s="237">
        <v>277</v>
      </c>
      <c r="B37" s="237">
        <v>24</v>
      </c>
      <c r="C37" s="237" t="s">
        <v>114</v>
      </c>
      <c r="D37" s="237">
        <v>2</v>
      </c>
      <c r="E37" s="237">
        <v>13</v>
      </c>
      <c r="F37" s="237">
        <v>15</v>
      </c>
      <c r="G37" s="238">
        <v>217.63</v>
      </c>
      <c r="H37" s="240">
        <v>2.9737200000000001</v>
      </c>
      <c r="I37" s="240">
        <v>-0.16909130447853296</v>
      </c>
    </row>
    <row r="38" spans="1:9">
      <c r="A38" s="237">
        <v>277</v>
      </c>
      <c r="B38" s="237">
        <v>24</v>
      </c>
      <c r="C38" s="237" t="s">
        <v>114</v>
      </c>
      <c r="D38" s="237">
        <v>2</v>
      </c>
      <c r="E38" s="237">
        <v>53</v>
      </c>
      <c r="F38" s="237">
        <v>55</v>
      </c>
      <c r="G38" s="238">
        <v>218.03</v>
      </c>
      <c r="H38" s="240">
        <v>3.0259400000000003</v>
      </c>
      <c r="I38" s="240">
        <v>-9.8343796870568462E-3</v>
      </c>
    </row>
    <row r="39" spans="1:9">
      <c r="A39" s="237">
        <v>277</v>
      </c>
      <c r="B39" s="237">
        <v>24</v>
      </c>
      <c r="C39" s="237" t="s">
        <v>114</v>
      </c>
      <c r="D39" s="237">
        <v>2</v>
      </c>
      <c r="E39" s="237">
        <v>83</v>
      </c>
      <c r="F39" s="237">
        <v>85</v>
      </c>
      <c r="G39" s="238">
        <v>218.33</v>
      </c>
      <c r="H39" s="240">
        <v>2.8497000000000003</v>
      </c>
      <c r="I39" s="240">
        <v>3.7794351485769366E-2</v>
      </c>
    </row>
    <row r="40" spans="1:9">
      <c r="A40" s="237">
        <v>277</v>
      </c>
      <c r="B40" s="237">
        <v>24</v>
      </c>
      <c r="C40" s="237" t="s">
        <v>114</v>
      </c>
      <c r="D40" s="237">
        <v>2</v>
      </c>
      <c r="E40" s="237">
        <v>113</v>
      </c>
      <c r="F40" s="237">
        <v>115</v>
      </c>
      <c r="G40" s="238">
        <v>218.63</v>
      </c>
      <c r="H40" s="240">
        <v>2.8256300000000003</v>
      </c>
      <c r="I40" s="240">
        <v>-0.13366098222080849</v>
      </c>
    </row>
    <row r="41" spans="1:9">
      <c r="A41" s="237">
        <v>277</v>
      </c>
      <c r="B41" s="237">
        <v>24</v>
      </c>
      <c r="C41" s="237" t="s">
        <v>114</v>
      </c>
      <c r="D41" s="237">
        <v>2</v>
      </c>
      <c r="E41" s="237">
        <v>143</v>
      </c>
      <c r="F41" s="237">
        <v>145</v>
      </c>
      <c r="G41" s="238">
        <v>218.93</v>
      </c>
      <c r="H41" s="240">
        <v>2.9375099999999996</v>
      </c>
      <c r="I41" s="240">
        <v>-7.1197609527664601E-2</v>
      </c>
    </row>
    <row r="42" spans="1:9">
      <c r="A42" s="237">
        <v>277</v>
      </c>
      <c r="B42" s="237">
        <v>24</v>
      </c>
      <c r="C42" s="237" t="s">
        <v>114</v>
      </c>
      <c r="D42" s="237">
        <v>3</v>
      </c>
      <c r="E42" s="237">
        <v>27</v>
      </c>
      <c r="F42" s="237">
        <v>29</v>
      </c>
      <c r="G42" s="238">
        <v>219.27</v>
      </c>
      <c r="H42" s="240">
        <v>2.8334299999999999</v>
      </c>
      <c r="I42" s="240">
        <v>-4.5510366492709078E-2</v>
      </c>
    </row>
    <row r="43" spans="1:9">
      <c r="A43" s="237">
        <v>277</v>
      </c>
      <c r="B43" s="237">
        <v>24</v>
      </c>
      <c r="C43" s="237" t="s">
        <v>114</v>
      </c>
      <c r="D43" s="237">
        <v>3</v>
      </c>
      <c r="E43" s="237">
        <v>57</v>
      </c>
      <c r="F43" s="237">
        <v>59</v>
      </c>
      <c r="G43" s="238">
        <v>219.57</v>
      </c>
      <c r="H43" s="240">
        <v>2.7951499999999996</v>
      </c>
      <c r="I43" s="240">
        <v>-4.5895799097238982E-2</v>
      </c>
    </row>
    <row r="44" spans="1:9">
      <c r="A44" s="237">
        <v>277</v>
      </c>
      <c r="B44" s="237">
        <v>24</v>
      </c>
      <c r="C44" s="237" t="s">
        <v>114</v>
      </c>
      <c r="D44" s="237">
        <v>3</v>
      </c>
      <c r="E44" s="237">
        <v>93</v>
      </c>
      <c r="F44" s="237">
        <v>95</v>
      </c>
      <c r="G44" s="238">
        <v>219.93</v>
      </c>
      <c r="H44" s="240">
        <v>2.6632699999999998</v>
      </c>
      <c r="I44" s="240">
        <v>-0.41800369124287018</v>
      </c>
    </row>
    <row r="45" spans="1:9">
      <c r="A45" s="237">
        <v>277</v>
      </c>
      <c r="B45" s="237">
        <v>24</v>
      </c>
      <c r="C45" s="237" t="s">
        <v>114</v>
      </c>
      <c r="D45" s="237">
        <v>3</v>
      </c>
      <c r="E45" s="237">
        <v>127</v>
      </c>
      <c r="F45" s="237">
        <v>129</v>
      </c>
      <c r="G45" s="238">
        <v>220.27</v>
      </c>
      <c r="H45" s="240">
        <v>2.5490599999999999</v>
      </c>
      <c r="I45" s="240">
        <v>0.28671031202425712</v>
      </c>
    </row>
    <row r="46" spans="1:9">
      <c r="A46" s="237">
        <v>277</v>
      </c>
      <c r="B46" s="237">
        <v>25</v>
      </c>
      <c r="C46" s="237" t="s">
        <v>114</v>
      </c>
      <c r="D46" s="237">
        <v>1</v>
      </c>
      <c r="E46" s="237">
        <v>50</v>
      </c>
      <c r="F46" s="237">
        <v>52</v>
      </c>
      <c r="G46" s="238">
        <v>226</v>
      </c>
      <c r="H46" s="240">
        <v>2.6855000000000002</v>
      </c>
      <c r="I46" s="240">
        <v>-1.9421676215375799E-2</v>
      </c>
    </row>
    <row r="47" spans="1:9">
      <c r="A47" s="237">
        <v>277</v>
      </c>
      <c r="B47" s="237">
        <v>25</v>
      </c>
      <c r="C47" s="237" t="s">
        <v>114</v>
      </c>
      <c r="D47" s="237">
        <v>1</v>
      </c>
      <c r="E47" s="237">
        <v>79.5</v>
      </c>
      <c r="F47" s="237">
        <v>81.5</v>
      </c>
      <c r="G47" s="238">
        <v>226.29499999999999</v>
      </c>
      <c r="H47" s="240">
        <v>2.5408600000000003</v>
      </c>
      <c r="I47" s="240">
        <v>-1.3406482664653219E-4</v>
      </c>
    </row>
    <row r="48" spans="1:9">
      <c r="A48" s="237">
        <v>277</v>
      </c>
      <c r="B48" s="237">
        <v>25</v>
      </c>
      <c r="C48" s="237" t="s">
        <v>114</v>
      </c>
      <c r="D48" s="237">
        <v>1</v>
      </c>
      <c r="E48" s="237">
        <v>110</v>
      </c>
      <c r="F48" s="237">
        <v>112</v>
      </c>
      <c r="G48" s="238">
        <v>226.6</v>
      </c>
      <c r="H48" s="240">
        <v>2.5897399999999999</v>
      </c>
      <c r="I48" s="240">
        <v>0.10919007101786071</v>
      </c>
    </row>
    <row r="49" spans="1:9">
      <c r="A49" s="237">
        <v>277</v>
      </c>
      <c r="B49" s="237">
        <v>25</v>
      </c>
      <c r="C49" s="237" t="s">
        <v>114</v>
      </c>
      <c r="D49" s="237">
        <v>1</v>
      </c>
      <c r="E49" s="237">
        <v>137</v>
      </c>
      <c r="F49" s="237">
        <v>139</v>
      </c>
      <c r="G49" s="238">
        <v>226.87</v>
      </c>
      <c r="H49" s="240">
        <v>2.4672900000000002</v>
      </c>
      <c r="I49" s="240">
        <v>0.15632829976731999</v>
      </c>
    </row>
    <row r="50" spans="1:9">
      <c r="A50" s="237">
        <v>277</v>
      </c>
      <c r="B50" s="237">
        <v>25</v>
      </c>
      <c r="C50" s="237" t="s">
        <v>114</v>
      </c>
      <c r="D50" s="237">
        <v>2</v>
      </c>
      <c r="E50" s="237">
        <v>20.5</v>
      </c>
      <c r="F50" s="237">
        <v>22.5</v>
      </c>
      <c r="G50" s="238">
        <v>227.20500000000001</v>
      </c>
      <c r="H50" s="240">
        <v>2.6097200000000003</v>
      </c>
      <c r="I50" s="240">
        <v>-0.13865067484308349</v>
      </c>
    </row>
    <row r="51" spans="1:9">
      <c r="A51" s="237">
        <v>277</v>
      </c>
      <c r="B51" s="237">
        <v>25</v>
      </c>
      <c r="C51" s="237" t="s">
        <v>114</v>
      </c>
      <c r="D51" s="237">
        <v>2</v>
      </c>
      <c r="E51" s="237">
        <v>52</v>
      </c>
      <c r="F51" s="237">
        <v>54</v>
      </c>
      <c r="G51" s="238">
        <v>227.52</v>
      </c>
      <c r="H51" s="240">
        <v>2.5958699999999997</v>
      </c>
      <c r="I51" s="240">
        <v>-7.4050953858450369E-3</v>
      </c>
    </row>
    <row r="52" spans="1:9">
      <c r="A52" s="237">
        <v>277</v>
      </c>
      <c r="B52" s="237">
        <v>25</v>
      </c>
      <c r="C52" s="237" t="s">
        <v>114</v>
      </c>
      <c r="D52" s="237">
        <v>2</v>
      </c>
      <c r="E52" s="237">
        <v>82</v>
      </c>
      <c r="F52" s="237">
        <v>84</v>
      </c>
      <c r="G52" s="238">
        <v>227.82</v>
      </c>
      <c r="H52" s="240">
        <v>2.53782</v>
      </c>
      <c r="I52" s="240">
        <v>-5.7065513931000178E-2</v>
      </c>
    </row>
    <row r="53" spans="1:9">
      <c r="A53" s="237">
        <v>277</v>
      </c>
      <c r="B53" s="237">
        <v>25</v>
      </c>
      <c r="C53" s="237" t="s">
        <v>114</v>
      </c>
      <c r="D53" s="237">
        <v>2</v>
      </c>
      <c r="E53" s="237">
        <v>112</v>
      </c>
      <c r="F53" s="237">
        <v>114</v>
      </c>
      <c r="G53" s="238">
        <v>228.12</v>
      </c>
      <c r="H53" s="240">
        <v>2.3622199999999998</v>
      </c>
      <c r="I53" s="240">
        <v>-5.4941105120000139E-2</v>
      </c>
    </row>
    <row r="54" spans="1:9">
      <c r="A54" s="237">
        <v>277</v>
      </c>
      <c r="B54" s="237">
        <v>25</v>
      </c>
      <c r="C54" s="237" t="s">
        <v>114</v>
      </c>
      <c r="D54" s="237">
        <v>2</v>
      </c>
      <c r="E54" s="237">
        <v>138.5</v>
      </c>
      <c r="F54" s="237">
        <v>140.5</v>
      </c>
      <c r="G54" s="238">
        <v>228.38499999999999</v>
      </c>
      <c r="H54" s="240">
        <v>2.1221800000000002</v>
      </c>
      <c r="I54" s="240">
        <v>9.4158919652899853E-2</v>
      </c>
    </row>
    <row r="55" spans="1:9">
      <c r="A55" s="237">
        <v>277</v>
      </c>
      <c r="B55" s="237">
        <v>26</v>
      </c>
      <c r="C55" s="237" t="s">
        <v>114</v>
      </c>
      <c r="D55" s="237">
        <v>1</v>
      </c>
      <c r="E55" s="237">
        <v>62</v>
      </c>
      <c r="F55" s="237">
        <v>64</v>
      </c>
      <c r="G55" s="238">
        <v>235.62</v>
      </c>
      <c r="H55" s="240">
        <v>2.5215699999999996</v>
      </c>
      <c r="I55" s="240">
        <v>-0.23745384412800022</v>
      </c>
    </row>
    <row r="56" spans="1:9">
      <c r="A56" s="237">
        <v>277</v>
      </c>
      <c r="B56" s="237">
        <v>26</v>
      </c>
      <c r="C56" s="237" t="s">
        <v>114</v>
      </c>
      <c r="D56" s="237">
        <v>1</v>
      </c>
      <c r="E56" s="237">
        <v>92</v>
      </c>
      <c r="F56" s="237">
        <v>94</v>
      </c>
      <c r="G56" s="238">
        <v>235.92</v>
      </c>
      <c r="H56" s="240">
        <v>2.4925600000000001</v>
      </c>
      <c r="I56" s="240">
        <v>-6.5000079633000113E-2</v>
      </c>
    </row>
    <row r="57" spans="1:9">
      <c r="A57" s="237">
        <v>277</v>
      </c>
      <c r="B57" s="237">
        <v>26</v>
      </c>
      <c r="C57" s="237" t="s">
        <v>114</v>
      </c>
      <c r="D57" s="237">
        <v>1</v>
      </c>
      <c r="E57" s="237">
        <v>122</v>
      </c>
      <c r="F57" s="237">
        <v>124</v>
      </c>
      <c r="G57" s="238">
        <v>236.22</v>
      </c>
      <c r="H57" s="240">
        <v>2.3844799999999999</v>
      </c>
      <c r="I57" s="240">
        <v>0.13533920862739982</v>
      </c>
    </row>
    <row r="58" spans="1:9">
      <c r="A58" s="237">
        <v>277</v>
      </c>
      <c r="B58" s="237">
        <v>26</v>
      </c>
      <c r="C58" s="237" t="s">
        <v>114</v>
      </c>
      <c r="D58" s="237">
        <v>2</v>
      </c>
      <c r="E58" s="237">
        <v>13</v>
      </c>
      <c r="F58" s="237">
        <v>15</v>
      </c>
      <c r="G58" s="238">
        <v>236.63</v>
      </c>
      <c r="H58" s="240">
        <v>2.4846199999999996</v>
      </c>
      <c r="I58" s="240">
        <v>-3.4198628010000148E-2</v>
      </c>
    </row>
    <row r="59" spans="1:9">
      <c r="A59" s="237">
        <v>277</v>
      </c>
      <c r="B59" s="237">
        <v>26</v>
      </c>
      <c r="C59" s="237" t="s">
        <v>114</v>
      </c>
      <c r="D59" s="237">
        <v>2</v>
      </c>
      <c r="E59" s="237">
        <v>44</v>
      </c>
      <c r="F59" s="237">
        <v>46</v>
      </c>
      <c r="G59" s="238">
        <v>236.94</v>
      </c>
      <c r="H59" s="240">
        <v>2.4039200000000003</v>
      </c>
      <c r="I59" s="240">
        <v>-4.0477554380000169E-2</v>
      </c>
    </row>
    <row r="60" spans="1:9">
      <c r="A60" s="237">
        <v>277</v>
      </c>
      <c r="B60" s="237">
        <v>26</v>
      </c>
      <c r="C60" s="237" t="s">
        <v>114</v>
      </c>
      <c r="D60" s="237">
        <v>2</v>
      </c>
      <c r="E60" s="237">
        <v>73</v>
      </c>
      <c r="F60" s="237">
        <v>75</v>
      </c>
      <c r="G60" s="238">
        <v>237.23</v>
      </c>
      <c r="H60" s="240">
        <v>2.4306900000000002</v>
      </c>
      <c r="I60" s="240">
        <v>-0.19913610296900014</v>
      </c>
    </row>
    <row r="61" spans="1:9">
      <c r="A61" s="237">
        <v>277</v>
      </c>
      <c r="B61" s="237">
        <v>26</v>
      </c>
      <c r="C61" s="237" t="s">
        <v>114</v>
      </c>
      <c r="D61" s="237">
        <v>2</v>
      </c>
      <c r="E61" s="237">
        <v>102.5</v>
      </c>
      <c r="F61" s="237">
        <v>104.5</v>
      </c>
      <c r="G61" s="238">
        <v>237.52500000000001</v>
      </c>
      <c r="H61" s="240">
        <v>2.2569900000000001</v>
      </c>
      <c r="I61" s="240">
        <v>-4.2810328194000186E-2</v>
      </c>
    </row>
    <row r="62" spans="1:9">
      <c r="A62" s="237">
        <v>277</v>
      </c>
      <c r="B62" s="237">
        <v>26</v>
      </c>
      <c r="C62" s="237" t="s">
        <v>114</v>
      </c>
      <c r="D62" s="237">
        <v>2</v>
      </c>
      <c r="E62" s="237">
        <v>132</v>
      </c>
      <c r="F62" s="237">
        <v>134</v>
      </c>
      <c r="G62" s="238">
        <v>237.82</v>
      </c>
      <c r="H62" s="240">
        <v>2.5901300000000003</v>
      </c>
      <c r="I62" s="240">
        <v>-0.22840150000000051</v>
      </c>
    </row>
    <row r="63" spans="1:9">
      <c r="A63" s="237">
        <v>277</v>
      </c>
      <c r="B63" s="237">
        <v>26</v>
      </c>
      <c r="C63" s="237" t="s">
        <v>114</v>
      </c>
      <c r="D63" s="237">
        <v>3</v>
      </c>
      <c r="E63" s="237">
        <v>22</v>
      </c>
      <c r="F63" s="237">
        <v>24</v>
      </c>
      <c r="G63" s="238">
        <v>238.22</v>
      </c>
      <c r="H63" s="240">
        <v>2.3994600000000004</v>
      </c>
      <c r="I63" s="240">
        <v>-4.2987500000000477E-2</v>
      </c>
    </row>
    <row r="64" spans="1:9">
      <c r="A64" s="237">
        <v>277</v>
      </c>
      <c r="B64" s="237">
        <v>26</v>
      </c>
      <c r="C64" s="237" t="s">
        <v>114</v>
      </c>
      <c r="D64" s="237">
        <v>3</v>
      </c>
      <c r="E64" s="237">
        <v>52</v>
      </c>
      <c r="F64" s="237">
        <v>54</v>
      </c>
      <c r="G64" s="238">
        <v>238.52</v>
      </c>
      <c r="H64" s="240">
        <v>2.2894300000000003</v>
      </c>
      <c r="I64" s="240">
        <v>0.17794989999999952</v>
      </c>
    </row>
    <row r="65" spans="1:9">
      <c r="A65" s="237">
        <v>277</v>
      </c>
      <c r="B65" s="237">
        <v>26</v>
      </c>
      <c r="C65" s="237" t="s">
        <v>114</v>
      </c>
      <c r="D65" s="237">
        <v>3</v>
      </c>
      <c r="E65" s="237">
        <v>82</v>
      </c>
      <c r="F65" s="237">
        <v>84</v>
      </c>
      <c r="G65" s="238">
        <v>238.82</v>
      </c>
      <c r="H65" s="240">
        <v>2.61449</v>
      </c>
      <c r="I65" s="240">
        <v>-0.17354550000000049</v>
      </c>
    </row>
    <row r="66" spans="1:9">
      <c r="A66" s="237">
        <v>277</v>
      </c>
      <c r="B66" s="237">
        <v>26</v>
      </c>
      <c r="C66" s="237" t="s">
        <v>114</v>
      </c>
      <c r="D66" s="237">
        <v>3</v>
      </c>
      <c r="E66" s="237">
        <v>112</v>
      </c>
      <c r="F66" s="237">
        <v>114</v>
      </c>
      <c r="G66" s="238">
        <v>239.12</v>
      </c>
      <c r="H66" s="240">
        <v>2.3058399999999999</v>
      </c>
      <c r="I66" s="240">
        <v>1.6051999999999518E-2</v>
      </c>
    </row>
    <row r="67" spans="1:9">
      <c r="A67" s="237">
        <v>277</v>
      </c>
      <c r="B67" s="237">
        <v>26</v>
      </c>
      <c r="C67" s="237" t="s">
        <v>114</v>
      </c>
      <c r="D67" s="237">
        <v>3</v>
      </c>
      <c r="E67" s="237">
        <v>142</v>
      </c>
      <c r="F67" s="237">
        <v>144</v>
      </c>
      <c r="G67" s="238">
        <v>239.42</v>
      </c>
      <c r="H67" s="240">
        <v>2.4561299999999999</v>
      </c>
      <c r="I67" s="240">
        <v>-0.17589950000000051</v>
      </c>
    </row>
    <row r="68" spans="1:9">
      <c r="A68" s="237">
        <v>277</v>
      </c>
      <c r="B68" s="237">
        <v>26</v>
      </c>
      <c r="C68" s="237" t="s">
        <v>114</v>
      </c>
      <c r="D68" s="237">
        <v>4</v>
      </c>
      <c r="E68" s="237">
        <v>23</v>
      </c>
      <c r="F68" s="237">
        <v>25</v>
      </c>
      <c r="G68" s="238">
        <v>239.73</v>
      </c>
      <c r="H68" s="240">
        <v>2.30464</v>
      </c>
      <c r="I68" s="240">
        <v>7.7941399999999522E-2</v>
      </c>
    </row>
    <row r="69" spans="1:9">
      <c r="A69" s="237">
        <v>277</v>
      </c>
      <c r="B69" s="237">
        <v>26</v>
      </c>
      <c r="C69" s="237" t="s">
        <v>114</v>
      </c>
      <c r="D69" s="237">
        <v>4</v>
      </c>
      <c r="E69" s="237">
        <v>54</v>
      </c>
      <c r="F69" s="237">
        <v>56</v>
      </c>
      <c r="G69" s="238">
        <v>240.04</v>
      </c>
      <c r="H69" s="240">
        <v>2.3990299999999998</v>
      </c>
      <c r="I69" s="240">
        <v>4.2310999999995227E-3</v>
      </c>
    </row>
    <row r="70" spans="1:9">
      <c r="A70" s="237">
        <v>277</v>
      </c>
      <c r="B70" s="237">
        <v>26</v>
      </c>
      <c r="C70" s="237" t="s">
        <v>114</v>
      </c>
      <c r="D70" s="237">
        <v>4</v>
      </c>
      <c r="E70" s="237">
        <v>84</v>
      </c>
      <c r="F70" s="237">
        <v>86</v>
      </c>
      <c r="G70" s="238">
        <v>240.34</v>
      </c>
      <c r="H70" s="240">
        <v>2.4749699999999999</v>
      </c>
      <c r="I70" s="240">
        <v>1.0131799999999518E-2</v>
      </c>
    </row>
    <row r="71" spans="1:9">
      <c r="A71" s="237">
        <v>277</v>
      </c>
      <c r="B71" s="237">
        <v>26</v>
      </c>
      <c r="C71" s="237" t="s">
        <v>114</v>
      </c>
      <c r="D71" s="237">
        <v>4</v>
      </c>
      <c r="E71" s="237">
        <v>112</v>
      </c>
      <c r="F71" s="237">
        <v>114</v>
      </c>
      <c r="G71" s="238">
        <v>240.62</v>
      </c>
      <c r="H71" s="240">
        <v>2.7760400000000001</v>
      </c>
      <c r="I71" s="240">
        <v>-0.23834050000000048</v>
      </c>
    </row>
    <row r="72" spans="1:9">
      <c r="A72" s="237">
        <v>277</v>
      </c>
      <c r="B72" s="237">
        <v>26</v>
      </c>
      <c r="C72" s="237" t="s">
        <v>114</v>
      </c>
      <c r="D72" s="237">
        <v>4</v>
      </c>
      <c r="E72" s="237">
        <v>143</v>
      </c>
      <c r="F72" s="237">
        <v>145</v>
      </c>
      <c r="G72" s="238">
        <v>240.93</v>
      </c>
      <c r="H72" s="240">
        <v>2.4610799999999999</v>
      </c>
      <c r="I72" s="240">
        <v>-0.10568150000000048</v>
      </c>
    </row>
    <row r="73" spans="1:9">
      <c r="A73" s="237">
        <v>277</v>
      </c>
      <c r="B73" s="237">
        <v>27</v>
      </c>
      <c r="C73" s="237" t="s">
        <v>114</v>
      </c>
      <c r="D73" s="237">
        <v>1</v>
      </c>
      <c r="E73" s="237">
        <v>63</v>
      </c>
      <c r="F73" s="237">
        <v>66</v>
      </c>
      <c r="G73" s="238">
        <v>245.13</v>
      </c>
      <c r="H73" s="240">
        <v>2.9165900000000002</v>
      </c>
      <c r="I73" s="240">
        <v>-0.32690250000000048</v>
      </c>
    </row>
    <row r="74" spans="1:9">
      <c r="A74" s="237">
        <v>277</v>
      </c>
      <c r="B74" s="237">
        <v>27</v>
      </c>
      <c r="C74" s="237" t="s">
        <v>114</v>
      </c>
      <c r="D74" s="237">
        <v>1</v>
      </c>
      <c r="E74" s="237">
        <v>92</v>
      </c>
      <c r="F74" s="237">
        <v>94</v>
      </c>
      <c r="G74" s="238">
        <v>245.42</v>
      </c>
      <c r="H74" s="240">
        <v>3.2885299999999997</v>
      </c>
      <c r="I74" s="240">
        <v>-0.5289915000000005</v>
      </c>
    </row>
    <row r="75" spans="1:9">
      <c r="A75" s="237">
        <v>277</v>
      </c>
      <c r="B75" s="237">
        <v>27</v>
      </c>
      <c r="C75" s="237" t="s">
        <v>114</v>
      </c>
      <c r="D75" s="237">
        <v>1</v>
      </c>
      <c r="E75" s="237">
        <v>130</v>
      </c>
      <c r="F75" s="237">
        <v>132</v>
      </c>
      <c r="G75" s="238">
        <v>245.8</v>
      </c>
      <c r="H75" s="240">
        <v>2.6008800000000001</v>
      </c>
      <c r="I75" s="240">
        <v>-0.23048850000000051</v>
      </c>
    </row>
    <row r="76" spans="1:9">
      <c r="A76" s="237">
        <v>277</v>
      </c>
      <c r="B76" s="237">
        <v>28</v>
      </c>
      <c r="C76" s="237" t="s">
        <v>114</v>
      </c>
      <c r="D76" s="237">
        <v>1</v>
      </c>
      <c r="E76" s="237">
        <v>66</v>
      </c>
      <c r="F76" s="237">
        <v>68</v>
      </c>
      <c r="G76" s="238">
        <v>254.66</v>
      </c>
      <c r="H76" s="240">
        <v>2.5893499999999996</v>
      </c>
      <c r="I76" s="240">
        <v>-0.25717050000000047</v>
      </c>
    </row>
    <row r="77" spans="1:9">
      <c r="A77" s="237">
        <v>277</v>
      </c>
      <c r="B77" s="237">
        <v>28</v>
      </c>
      <c r="C77" s="237" t="s">
        <v>114</v>
      </c>
      <c r="D77" s="237">
        <v>1</v>
      </c>
      <c r="E77" s="237">
        <v>96</v>
      </c>
      <c r="F77" s="237">
        <v>98</v>
      </c>
      <c r="G77" s="238">
        <v>254.96</v>
      </c>
      <c r="H77" s="240">
        <v>2.9527466666666666</v>
      </c>
      <c r="I77" s="240">
        <v>-0.50695721545700034</v>
      </c>
    </row>
    <row r="78" spans="1:9">
      <c r="A78" s="237">
        <v>277</v>
      </c>
      <c r="B78" s="237">
        <v>28</v>
      </c>
      <c r="C78" s="237" t="s">
        <v>114</v>
      </c>
      <c r="D78" s="237">
        <v>1</v>
      </c>
      <c r="E78" s="237">
        <v>126</v>
      </c>
      <c r="F78" s="237">
        <v>128</v>
      </c>
      <c r="G78" s="238">
        <v>255.26</v>
      </c>
      <c r="H78" s="240">
        <v>2.4583066666666666</v>
      </c>
      <c r="I78" s="240">
        <v>-0.45711403679333362</v>
      </c>
    </row>
    <row r="79" spans="1:9">
      <c r="A79" s="237">
        <v>277</v>
      </c>
      <c r="B79" s="237">
        <v>28</v>
      </c>
      <c r="C79" s="237" t="s">
        <v>114</v>
      </c>
      <c r="D79" s="237">
        <v>2</v>
      </c>
      <c r="E79" s="237">
        <v>15.5</v>
      </c>
      <c r="F79" s="237">
        <v>17</v>
      </c>
      <c r="G79" s="238">
        <v>255.655</v>
      </c>
      <c r="H79" s="240">
        <v>2.2418266666666664</v>
      </c>
      <c r="I79" s="240">
        <v>-0.32136046218566705</v>
      </c>
    </row>
    <row r="80" spans="1:9">
      <c r="A80" s="237">
        <v>277</v>
      </c>
      <c r="B80" s="237">
        <v>28</v>
      </c>
      <c r="C80" s="237" t="s">
        <v>114</v>
      </c>
      <c r="D80" s="237">
        <v>2</v>
      </c>
      <c r="E80" s="237">
        <v>57</v>
      </c>
      <c r="F80" s="237">
        <v>59</v>
      </c>
      <c r="G80" s="238">
        <v>256.07</v>
      </c>
      <c r="H80" s="240">
        <v>2.4903866666666667</v>
      </c>
      <c r="I80" s="240">
        <v>-0.35530742313600039</v>
      </c>
    </row>
    <row r="81" spans="1:9">
      <c r="A81" s="237">
        <v>277</v>
      </c>
      <c r="B81" s="237">
        <v>28</v>
      </c>
      <c r="C81" s="237" t="s">
        <v>114</v>
      </c>
      <c r="D81" s="237">
        <v>2</v>
      </c>
      <c r="E81" s="237">
        <v>87</v>
      </c>
      <c r="F81" s="237">
        <v>89</v>
      </c>
      <c r="G81" s="238">
        <v>256.37</v>
      </c>
      <c r="H81" s="240">
        <v>2.6512966666666666</v>
      </c>
      <c r="I81" s="240">
        <v>-0.53713985853033375</v>
      </c>
    </row>
    <row r="82" spans="1:9">
      <c r="A82" s="237">
        <v>277</v>
      </c>
      <c r="B82" s="237">
        <v>28</v>
      </c>
      <c r="C82" s="237" t="s">
        <v>114</v>
      </c>
      <c r="D82" s="237">
        <v>2</v>
      </c>
      <c r="E82" s="237">
        <v>118.5</v>
      </c>
      <c r="F82" s="237">
        <v>120.5</v>
      </c>
      <c r="G82" s="238">
        <v>256.685</v>
      </c>
      <c r="H82" s="240">
        <v>2.4336766666666669</v>
      </c>
      <c r="I82" s="240">
        <v>-0.45669769221066708</v>
      </c>
    </row>
    <row r="83" spans="1:9">
      <c r="A83" s="237">
        <v>277</v>
      </c>
      <c r="B83" s="237">
        <v>29</v>
      </c>
      <c r="C83" s="237" t="s">
        <v>114</v>
      </c>
      <c r="D83" s="237">
        <v>1</v>
      </c>
      <c r="E83" s="237">
        <v>14</v>
      </c>
      <c r="F83" s="237">
        <v>16</v>
      </c>
      <c r="G83" s="238">
        <v>263.64</v>
      </c>
      <c r="H83" s="240">
        <v>2.2498066666666667</v>
      </c>
      <c r="I83" s="240">
        <v>-0.19713688094500034</v>
      </c>
    </row>
    <row r="84" spans="1:9">
      <c r="A84" s="237">
        <v>277</v>
      </c>
      <c r="B84" s="237">
        <v>29</v>
      </c>
      <c r="C84" s="237" t="s">
        <v>114</v>
      </c>
      <c r="D84" s="237">
        <v>1</v>
      </c>
      <c r="E84" s="237">
        <v>54.5</v>
      </c>
      <c r="F84" s="237">
        <v>56.5</v>
      </c>
      <c r="G84" s="238">
        <v>264.04500000000002</v>
      </c>
      <c r="H84" s="240">
        <v>2.1562666666666668</v>
      </c>
      <c r="I84" s="240">
        <v>-0.33954148174133369</v>
      </c>
    </row>
    <row r="85" spans="1:9">
      <c r="A85" s="237">
        <v>277</v>
      </c>
      <c r="B85" s="237">
        <v>29</v>
      </c>
      <c r="C85" s="237" t="s">
        <v>114</v>
      </c>
      <c r="D85" s="237">
        <v>1</v>
      </c>
      <c r="E85" s="237">
        <v>94</v>
      </c>
      <c r="F85" s="237">
        <v>96</v>
      </c>
      <c r="G85" s="238">
        <v>264.44</v>
      </c>
      <c r="H85" s="240">
        <v>2.2564966666666666</v>
      </c>
      <c r="I85" s="240">
        <v>-0.35453281939266701</v>
      </c>
    </row>
    <row r="86" spans="1:9">
      <c r="A86" s="237">
        <v>277</v>
      </c>
      <c r="B86" s="237">
        <v>29</v>
      </c>
      <c r="C86" s="237" t="s">
        <v>114</v>
      </c>
      <c r="D86" s="237">
        <v>1</v>
      </c>
      <c r="E86" s="237">
        <v>134</v>
      </c>
      <c r="F86" s="237">
        <v>136</v>
      </c>
      <c r="G86" s="238">
        <v>264.83999999999997</v>
      </c>
      <c r="H86" s="240">
        <v>2.2370766666666664</v>
      </c>
      <c r="I86" s="240">
        <v>-0.15299652038600034</v>
      </c>
    </row>
    <row r="87" spans="1:9">
      <c r="A87" s="237">
        <v>277</v>
      </c>
      <c r="B87" s="237">
        <v>29</v>
      </c>
      <c r="C87" s="237" t="s">
        <v>114</v>
      </c>
      <c r="D87" s="237">
        <v>2</v>
      </c>
      <c r="E87" s="237">
        <v>14</v>
      </c>
      <c r="F87" s="237">
        <v>16</v>
      </c>
      <c r="G87" s="238">
        <v>265.14</v>
      </c>
      <c r="H87" s="240">
        <v>2.2338749999999998</v>
      </c>
      <c r="I87" s="240">
        <v>-0.44681177910150027</v>
      </c>
    </row>
    <row r="88" spans="1:9">
      <c r="A88" s="237">
        <v>277</v>
      </c>
      <c r="B88" s="237">
        <v>29</v>
      </c>
      <c r="C88" s="237" t="s">
        <v>114</v>
      </c>
      <c r="D88" s="237">
        <v>2</v>
      </c>
      <c r="E88" s="237">
        <v>54</v>
      </c>
      <c r="F88" s="237">
        <v>56</v>
      </c>
      <c r="G88" s="238">
        <v>265.54000000000002</v>
      </c>
      <c r="H88" s="240">
        <v>2.2800850000000001</v>
      </c>
      <c r="I88" s="240">
        <v>-7.3122921311000094E-2</v>
      </c>
    </row>
    <row r="89" spans="1:9">
      <c r="A89" s="237">
        <v>277</v>
      </c>
      <c r="B89" s="237">
        <v>29</v>
      </c>
      <c r="C89" s="237" t="s">
        <v>114</v>
      </c>
      <c r="D89" s="237">
        <v>2</v>
      </c>
      <c r="E89" s="237">
        <v>84</v>
      </c>
      <c r="F89" s="237">
        <v>86</v>
      </c>
      <c r="G89" s="238">
        <v>265.83999999999997</v>
      </c>
      <c r="H89" s="240">
        <v>2.5051549999999998</v>
      </c>
      <c r="I89" s="240">
        <v>-0.39065120114250007</v>
      </c>
    </row>
    <row r="90" spans="1:9">
      <c r="A90" s="237">
        <v>277</v>
      </c>
      <c r="B90" s="237">
        <v>29</v>
      </c>
      <c r="C90" s="237" t="s">
        <v>114</v>
      </c>
      <c r="D90" s="237">
        <v>2</v>
      </c>
      <c r="E90" s="237">
        <v>124</v>
      </c>
      <c r="F90" s="237">
        <v>126</v>
      </c>
      <c r="G90" s="238">
        <v>266.24</v>
      </c>
      <c r="H90" s="240">
        <v>2.7020550000000001</v>
      </c>
      <c r="I90" s="240">
        <v>-0.69341742024000019</v>
      </c>
    </row>
    <row r="91" spans="1:9">
      <c r="A91" s="237">
        <v>277</v>
      </c>
      <c r="B91" s="237">
        <v>29</v>
      </c>
      <c r="C91" s="237" t="s">
        <v>114</v>
      </c>
      <c r="D91" s="237">
        <v>3</v>
      </c>
      <c r="E91" s="237">
        <v>14</v>
      </c>
      <c r="F91" s="237">
        <v>16</v>
      </c>
      <c r="G91" s="238">
        <v>266.64</v>
      </c>
      <c r="H91" s="240">
        <v>2.349065</v>
      </c>
      <c r="I91" s="240">
        <v>-0.27549074348650004</v>
      </c>
    </row>
    <row r="92" spans="1:9">
      <c r="A92" s="237">
        <v>277</v>
      </c>
      <c r="B92" s="237">
        <v>29</v>
      </c>
      <c r="C92" s="237" t="s">
        <v>114</v>
      </c>
      <c r="D92" s="237">
        <v>3</v>
      </c>
      <c r="E92" s="237">
        <v>56</v>
      </c>
      <c r="F92" s="237">
        <v>58</v>
      </c>
      <c r="G92" s="238">
        <v>267.06</v>
      </c>
      <c r="H92" s="240">
        <v>2.6890849999999999</v>
      </c>
      <c r="I92" s="240">
        <v>-0.42375142094900015</v>
      </c>
    </row>
    <row r="93" spans="1:9">
      <c r="A93" s="237">
        <v>277</v>
      </c>
      <c r="B93" s="237">
        <v>29</v>
      </c>
      <c r="C93" s="237" t="s">
        <v>114</v>
      </c>
      <c r="D93" s="237">
        <v>3</v>
      </c>
      <c r="E93" s="237">
        <v>96</v>
      </c>
      <c r="F93" s="237">
        <v>98</v>
      </c>
      <c r="G93" s="238">
        <v>267.45999999999998</v>
      </c>
      <c r="H93" s="240">
        <v>2.5206550000000001</v>
      </c>
      <c r="I93" s="240">
        <v>-0.22869970671750003</v>
      </c>
    </row>
    <row r="94" spans="1:9">
      <c r="A94" s="237">
        <v>277</v>
      </c>
      <c r="B94" s="237">
        <v>29</v>
      </c>
      <c r="C94" s="237" t="s">
        <v>114</v>
      </c>
      <c r="D94" s="237">
        <v>3</v>
      </c>
      <c r="E94" s="237">
        <v>134</v>
      </c>
      <c r="F94" s="237">
        <v>136</v>
      </c>
      <c r="G94" s="238">
        <v>267.83999999999997</v>
      </c>
      <c r="H94" s="240">
        <v>2.607065</v>
      </c>
      <c r="I94" s="240">
        <v>-0.51869237039400007</v>
      </c>
    </row>
    <row r="95" spans="1:9">
      <c r="A95" s="237">
        <v>277</v>
      </c>
      <c r="B95" s="237">
        <v>30</v>
      </c>
      <c r="C95" s="237" t="s">
        <v>114</v>
      </c>
      <c r="D95" s="237">
        <v>1</v>
      </c>
      <c r="E95" s="237">
        <v>140</v>
      </c>
      <c r="F95" s="237">
        <v>142</v>
      </c>
      <c r="G95" s="238">
        <v>274.39999999999998</v>
      </c>
      <c r="H95" s="240">
        <v>2.6376749999999998</v>
      </c>
      <c r="I95" s="240">
        <v>-0.31910727553150009</v>
      </c>
    </row>
    <row r="96" spans="1:9">
      <c r="A96" s="237">
        <v>277</v>
      </c>
      <c r="B96" s="237">
        <v>30</v>
      </c>
      <c r="C96" s="237" t="s">
        <v>114</v>
      </c>
      <c r="D96" s="237">
        <v>2</v>
      </c>
      <c r="E96" s="237">
        <v>14</v>
      </c>
      <c r="F96" s="237">
        <v>16</v>
      </c>
      <c r="G96" s="238">
        <v>274.64</v>
      </c>
      <c r="H96" s="240">
        <v>2.7129650000000001</v>
      </c>
      <c r="I96" s="240">
        <v>-0.3629654584230001</v>
      </c>
    </row>
    <row r="97" spans="1:9">
      <c r="A97" s="237">
        <v>277</v>
      </c>
      <c r="B97" s="237">
        <v>30</v>
      </c>
      <c r="C97" s="237" t="s">
        <v>114</v>
      </c>
      <c r="D97" s="237">
        <v>2</v>
      </c>
      <c r="E97" s="237">
        <v>54</v>
      </c>
      <c r="F97" s="237">
        <v>56</v>
      </c>
      <c r="G97" s="238">
        <v>275.04000000000002</v>
      </c>
      <c r="H97" s="240">
        <v>2.5259583333333331</v>
      </c>
      <c r="I97" s="240">
        <v>-0.24643020000000027</v>
      </c>
    </row>
    <row r="98" spans="1:9">
      <c r="A98" s="237">
        <v>277</v>
      </c>
      <c r="B98" s="237">
        <v>30</v>
      </c>
      <c r="C98" s="237" t="s">
        <v>114</v>
      </c>
      <c r="D98" s="237">
        <v>2</v>
      </c>
      <c r="E98" s="237">
        <v>94</v>
      </c>
      <c r="F98" s="237">
        <v>96</v>
      </c>
      <c r="G98" s="238">
        <v>275.44</v>
      </c>
      <c r="H98" s="240">
        <v>2.4759733333333331</v>
      </c>
      <c r="I98" s="240">
        <v>-0.13558481011733342</v>
      </c>
    </row>
    <row r="99" spans="1:9">
      <c r="A99" s="237">
        <v>277</v>
      </c>
      <c r="B99" s="237">
        <v>30</v>
      </c>
      <c r="C99" s="237" t="s">
        <v>114</v>
      </c>
      <c r="D99" s="237">
        <v>2</v>
      </c>
      <c r="E99" s="237">
        <v>134</v>
      </c>
      <c r="F99" s="237">
        <v>136</v>
      </c>
      <c r="G99" s="238">
        <v>275.83999999999997</v>
      </c>
      <c r="H99" s="240">
        <v>2.3027633333333331</v>
      </c>
      <c r="I99" s="240">
        <v>-0.20311867483400009</v>
      </c>
    </row>
    <row r="100" spans="1:9">
      <c r="A100" s="237">
        <v>277</v>
      </c>
      <c r="B100" s="237">
        <v>30</v>
      </c>
      <c r="C100" s="237" t="s">
        <v>114</v>
      </c>
      <c r="D100" s="237">
        <v>3</v>
      </c>
      <c r="E100" s="237">
        <v>14</v>
      </c>
      <c r="F100" s="237">
        <v>16</v>
      </c>
      <c r="G100" s="238">
        <v>276.14</v>
      </c>
      <c r="H100" s="240">
        <v>2.3963433333333333</v>
      </c>
      <c r="I100" s="240">
        <v>-0.36770922245266674</v>
      </c>
    </row>
    <row r="101" spans="1:9">
      <c r="A101" s="237">
        <v>277</v>
      </c>
      <c r="B101" s="237">
        <v>30</v>
      </c>
      <c r="C101" s="237" t="s">
        <v>114</v>
      </c>
      <c r="D101" s="237">
        <v>3</v>
      </c>
      <c r="E101" s="237">
        <v>43</v>
      </c>
      <c r="F101" s="237">
        <v>45</v>
      </c>
      <c r="G101" s="238">
        <v>276.43</v>
      </c>
      <c r="H101" s="240">
        <v>2.7206833333333331</v>
      </c>
      <c r="I101" s="240">
        <v>-0.31446500000000022</v>
      </c>
    </row>
    <row r="102" spans="1:9">
      <c r="A102" s="237">
        <v>277</v>
      </c>
      <c r="B102" s="237">
        <v>30</v>
      </c>
      <c r="C102" s="237" t="s">
        <v>114</v>
      </c>
      <c r="D102" s="237">
        <v>3</v>
      </c>
      <c r="E102" s="237">
        <v>79</v>
      </c>
      <c r="F102" s="237">
        <v>81</v>
      </c>
      <c r="G102" s="238">
        <v>276.79000000000002</v>
      </c>
      <c r="H102" s="240">
        <v>2.4503133333333333</v>
      </c>
      <c r="I102" s="240">
        <v>-6.5257000000000218E-2</v>
      </c>
    </row>
    <row r="103" spans="1:9">
      <c r="A103" s="237">
        <v>277</v>
      </c>
      <c r="B103" s="237">
        <v>30</v>
      </c>
      <c r="C103" s="237" t="s">
        <v>114</v>
      </c>
      <c r="D103" s="237">
        <v>3</v>
      </c>
      <c r="E103" s="237">
        <v>104</v>
      </c>
      <c r="F103" s="237">
        <v>106</v>
      </c>
      <c r="G103" s="238">
        <v>277.04000000000002</v>
      </c>
      <c r="H103" s="240">
        <v>2.456563333333333</v>
      </c>
      <c r="I103" s="240">
        <v>-1.1757000000000226E-2</v>
      </c>
    </row>
    <row r="104" spans="1:9">
      <c r="A104" s="237">
        <v>277</v>
      </c>
      <c r="B104" s="237">
        <v>30</v>
      </c>
      <c r="C104" s="237" t="s">
        <v>114</v>
      </c>
      <c r="D104" s="237">
        <v>3</v>
      </c>
      <c r="E104" s="237">
        <v>134</v>
      </c>
      <c r="F104" s="237">
        <v>136</v>
      </c>
      <c r="G104" s="238">
        <v>277.33999999999997</v>
      </c>
      <c r="H104" s="240">
        <v>2.3394733333333333</v>
      </c>
      <c r="I104" s="240">
        <v>-0.17918900000000024</v>
      </c>
    </row>
    <row r="105" spans="1:9">
      <c r="A105" s="237">
        <v>277</v>
      </c>
      <c r="B105" s="237">
        <v>30</v>
      </c>
      <c r="C105" s="237" t="s">
        <v>114</v>
      </c>
      <c r="D105" s="237">
        <v>4</v>
      </c>
      <c r="E105" s="237">
        <v>63</v>
      </c>
      <c r="F105" s="237">
        <v>65</v>
      </c>
      <c r="G105" s="238">
        <v>278.13</v>
      </c>
      <c r="H105" s="240">
        <v>2.602513333333333</v>
      </c>
      <c r="I105" s="240">
        <v>-0.27715500000000021</v>
      </c>
    </row>
    <row r="106" spans="1:9">
      <c r="A106" s="237">
        <v>277</v>
      </c>
      <c r="B106" s="237">
        <v>30</v>
      </c>
      <c r="C106" s="237" t="s">
        <v>114</v>
      </c>
      <c r="D106" s="237">
        <v>4</v>
      </c>
      <c r="E106" s="237">
        <v>93</v>
      </c>
      <c r="F106" s="237">
        <v>95</v>
      </c>
      <c r="G106" s="238">
        <v>278.43</v>
      </c>
      <c r="H106" s="240">
        <v>2.7942033333333329</v>
      </c>
      <c r="I106" s="240">
        <v>-0.44464600000000015</v>
      </c>
    </row>
    <row r="107" spans="1:9">
      <c r="A107" s="237">
        <v>277</v>
      </c>
      <c r="B107" s="237">
        <v>30</v>
      </c>
      <c r="C107" s="237" t="s">
        <v>114</v>
      </c>
      <c r="D107" s="237">
        <v>4</v>
      </c>
      <c r="E107" s="237">
        <v>123</v>
      </c>
      <c r="F107" s="237">
        <v>125</v>
      </c>
      <c r="G107" s="238">
        <v>278.73</v>
      </c>
      <c r="H107" s="240">
        <v>2.5141333333333331</v>
      </c>
      <c r="I107" s="240">
        <v>-3.6212000000000202E-2</v>
      </c>
    </row>
    <row r="108" spans="1:9">
      <c r="A108" s="237">
        <v>277</v>
      </c>
      <c r="B108" s="237">
        <v>30</v>
      </c>
      <c r="C108" s="237" t="s">
        <v>114</v>
      </c>
      <c r="D108" s="237">
        <v>5</v>
      </c>
      <c r="E108" s="237">
        <v>63</v>
      </c>
      <c r="F108" s="237">
        <v>65</v>
      </c>
      <c r="G108" s="238">
        <v>279.63</v>
      </c>
      <c r="H108" s="240">
        <v>2.6325633333333331</v>
      </c>
      <c r="I108" s="240">
        <v>-0.21865500000000021</v>
      </c>
    </row>
    <row r="109" spans="1:9">
      <c r="A109" s="237">
        <v>277</v>
      </c>
      <c r="B109" s="237">
        <v>30</v>
      </c>
      <c r="C109" s="237" t="s">
        <v>114</v>
      </c>
      <c r="D109" s="237">
        <v>5</v>
      </c>
      <c r="E109" s="237">
        <v>93</v>
      </c>
      <c r="F109" s="237">
        <v>95</v>
      </c>
      <c r="G109" s="238">
        <v>279.93</v>
      </c>
      <c r="H109" s="240">
        <v>2.4747733333333333</v>
      </c>
      <c r="I109" s="240">
        <v>4.8484999999999792E-2</v>
      </c>
    </row>
    <row r="110" spans="1:9">
      <c r="A110" s="237">
        <v>277</v>
      </c>
      <c r="B110" s="237">
        <v>30</v>
      </c>
      <c r="C110" s="237" t="s">
        <v>114</v>
      </c>
      <c r="D110" s="237">
        <v>5</v>
      </c>
      <c r="E110" s="237">
        <v>131</v>
      </c>
      <c r="F110" s="237">
        <v>133</v>
      </c>
      <c r="G110" s="238">
        <v>280.31</v>
      </c>
      <c r="H110" s="240">
        <v>2.5488733333333333</v>
      </c>
      <c r="I110" s="240">
        <v>-1.9480000000000219E-2</v>
      </c>
    </row>
    <row r="111" spans="1:9">
      <c r="A111" s="237">
        <v>277</v>
      </c>
      <c r="B111" s="237">
        <v>31</v>
      </c>
      <c r="C111" s="237" t="s">
        <v>114</v>
      </c>
      <c r="D111" s="237">
        <v>1</v>
      </c>
      <c r="E111" s="237">
        <v>58</v>
      </c>
      <c r="F111" s="237">
        <v>60</v>
      </c>
      <c r="G111" s="238">
        <v>283.08</v>
      </c>
      <c r="H111" s="240">
        <v>2.6586250000000002</v>
      </c>
      <c r="I111" s="240">
        <v>-5.5297500000000159E-2</v>
      </c>
    </row>
    <row r="112" spans="1:9">
      <c r="A112" s="237">
        <v>277</v>
      </c>
      <c r="B112" s="237">
        <v>31</v>
      </c>
      <c r="C112" s="237" t="s">
        <v>114</v>
      </c>
      <c r="D112" s="237">
        <v>1</v>
      </c>
      <c r="E112" s="237">
        <v>88</v>
      </c>
      <c r="F112" s="237">
        <v>90</v>
      </c>
      <c r="G112" s="238">
        <v>283.38</v>
      </c>
      <c r="H112" s="240">
        <v>2.3342049999999999</v>
      </c>
      <c r="I112" s="240">
        <v>-2.1996500000000162E-2</v>
      </c>
    </row>
    <row r="113" spans="1:9">
      <c r="A113" s="237">
        <v>277</v>
      </c>
      <c r="B113" s="237">
        <v>31</v>
      </c>
      <c r="C113" s="237" t="s">
        <v>114</v>
      </c>
      <c r="D113" s="237">
        <v>1</v>
      </c>
      <c r="E113" s="237">
        <v>118</v>
      </c>
      <c r="F113" s="237">
        <v>120</v>
      </c>
      <c r="G113" s="238">
        <v>283.68</v>
      </c>
      <c r="H113" s="240">
        <v>2.3397250000000001</v>
      </c>
      <c r="I113" s="240">
        <v>7.4258159999999837E-2</v>
      </c>
    </row>
    <row r="114" spans="1:9">
      <c r="A114" s="237">
        <v>277</v>
      </c>
      <c r="B114" s="237">
        <v>31</v>
      </c>
      <c r="C114" s="237" t="s">
        <v>114</v>
      </c>
      <c r="D114" s="237">
        <v>2</v>
      </c>
      <c r="E114" s="237">
        <v>3</v>
      </c>
      <c r="F114" s="237">
        <v>5</v>
      </c>
      <c r="G114" s="238">
        <v>284.02999999999997</v>
      </c>
      <c r="H114" s="240">
        <v>2.3201749999999999</v>
      </c>
      <c r="I114" s="240">
        <v>0.24770249999999983</v>
      </c>
    </row>
    <row r="115" spans="1:9">
      <c r="A115" s="237">
        <v>277</v>
      </c>
      <c r="B115" s="237">
        <v>31</v>
      </c>
      <c r="C115" s="237" t="s">
        <v>114</v>
      </c>
      <c r="D115" s="237">
        <v>2</v>
      </c>
      <c r="E115" s="237">
        <v>33</v>
      </c>
      <c r="F115" s="237">
        <v>35</v>
      </c>
      <c r="G115" s="238">
        <v>284.33</v>
      </c>
      <c r="H115" s="240">
        <v>2.4957050000000001</v>
      </c>
      <c r="I115" s="240">
        <v>2.651039999999983E-2</v>
      </c>
    </row>
    <row r="116" spans="1:9">
      <c r="A116" s="237">
        <v>277</v>
      </c>
      <c r="B116" s="237">
        <v>31</v>
      </c>
      <c r="C116" s="237" t="s">
        <v>114</v>
      </c>
      <c r="D116" s="237">
        <v>2</v>
      </c>
      <c r="E116" s="237">
        <v>63</v>
      </c>
      <c r="F116" s="237">
        <v>65</v>
      </c>
      <c r="G116" s="238">
        <v>284.63</v>
      </c>
      <c r="H116" s="240">
        <v>2.3781650000000001</v>
      </c>
      <c r="I116" s="240">
        <v>7.8779854999999829E-2</v>
      </c>
    </row>
    <row r="117" spans="1:9">
      <c r="A117" s="237">
        <v>277</v>
      </c>
      <c r="B117" s="237">
        <v>31</v>
      </c>
      <c r="C117" s="237" t="s">
        <v>114</v>
      </c>
      <c r="D117" s="237">
        <v>2</v>
      </c>
      <c r="E117" s="237">
        <v>93</v>
      </c>
      <c r="F117" s="237">
        <v>95</v>
      </c>
      <c r="G117" s="238">
        <v>284.93</v>
      </c>
      <c r="H117" s="240">
        <v>2.3488150000000001</v>
      </c>
      <c r="I117" s="240">
        <v>4.6497099999999833E-2</v>
      </c>
    </row>
    <row r="118" spans="1:9">
      <c r="A118" s="237">
        <v>277</v>
      </c>
      <c r="B118" s="237">
        <v>31</v>
      </c>
      <c r="C118" s="237" t="s">
        <v>114</v>
      </c>
      <c r="D118" s="237">
        <v>2</v>
      </c>
      <c r="E118" s="237">
        <v>123</v>
      </c>
      <c r="F118" s="237">
        <v>125</v>
      </c>
      <c r="G118" s="238">
        <v>285.23</v>
      </c>
      <c r="H118" s="240">
        <v>2.5820850000000002</v>
      </c>
      <c r="I118" s="240">
        <v>0.15933889999999984</v>
      </c>
    </row>
    <row r="119" spans="1:9">
      <c r="A119" s="237">
        <v>277</v>
      </c>
      <c r="B119" s="237">
        <v>32</v>
      </c>
      <c r="C119" s="237" t="s">
        <v>114</v>
      </c>
      <c r="D119" s="237">
        <v>1</v>
      </c>
      <c r="E119" s="237">
        <v>33</v>
      </c>
      <c r="F119" s="237">
        <v>35</v>
      </c>
      <c r="G119" s="238">
        <v>292.33</v>
      </c>
      <c r="H119" s="240">
        <v>2.484235</v>
      </c>
      <c r="I119" s="240">
        <v>-0.22755250000000021</v>
      </c>
    </row>
    <row r="120" spans="1:9">
      <c r="A120" s="237">
        <v>277</v>
      </c>
      <c r="B120" s="237">
        <v>32</v>
      </c>
      <c r="C120" s="237" t="s">
        <v>114</v>
      </c>
      <c r="D120" s="237">
        <v>1</v>
      </c>
      <c r="E120" s="237">
        <v>63</v>
      </c>
      <c r="F120" s="237">
        <v>65</v>
      </c>
      <c r="G120" s="238">
        <v>292.63</v>
      </c>
      <c r="H120" s="240">
        <v>2.6026349999999998</v>
      </c>
      <c r="I120" s="240">
        <v>-0.21523050000000021</v>
      </c>
    </row>
    <row r="121" spans="1:9">
      <c r="A121" s="237">
        <v>277</v>
      </c>
      <c r="B121" s="237">
        <v>32</v>
      </c>
      <c r="C121" s="237" t="s">
        <v>114</v>
      </c>
      <c r="D121" s="237">
        <v>1</v>
      </c>
      <c r="E121" s="237">
        <v>93</v>
      </c>
      <c r="F121" s="237">
        <v>95</v>
      </c>
      <c r="G121" s="238">
        <v>292.93</v>
      </c>
      <c r="H121" s="240">
        <v>2.7549475000000001</v>
      </c>
      <c r="I121" s="240">
        <v>-0.26047186000000028</v>
      </c>
    </row>
    <row r="122" spans="1:9">
      <c r="A122" s="237">
        <v>277</v>
      </c>
      <c r="B122" s="237">
        <v>32</v>
      </c>
      <c r="C122" s="237" t="s">
        <v>114</v>
      </c>
      <c r="D122" s="237">
        <v>1</v>
      </c>
      <c r="E122" s="237">
        <v>123</v>
      </c>
      <c r="F122" s="237">
        <v>125</v>
      </c>
      <c r="G122" s="238">
        <v>293.23</v>
      </c>
      <c r="H122" s="240">
        <v>2.6849167500000002</v>
      </c>
      <c r="I122" s="240">
        <v>-0.36019265000000028</v>
      </c>
    </row>
    <row r="123" spans="1:9">
      <c r="A123" s="237">
        <v>277</v>
      </c>
      <c r="B123" s="237">
        <v>32</v>
      </c>
      <c r="C123" s="237" t="s">
        <v>114</v>
      </c>
      <c r="D123" s="237">
        <v>2</v>
      </c>
      <c r="E123" s="237">
        <v>19</v>
      </c>
      <c r="F123" s="237">
        <v>21</v>
      </c>
      <c r="G123" s="238">
        <v>293.69</v>
      </c>
      <c r="H123" s="240">
        <v>2.6542374999999998</v>
      </c>
      <c r="I123" s="240">
        <v>-0.1772521000000003</v>
      </c>
    </row>
    <row r="124" spans="1:9">
      <c r="A124" s="237">
        <v>277</v>
      </c>
      <c r="B124" s="237">
        <v>32</v>
      </c>
      <c r="C124" s="237" t="s">
        <v>114</v>
      </c>
      <c r="D124" s="237">
        <v>3</v>
      </c>
      <c r="E124" s="237">
        <v>77</v>
      </c>
      <c r="F124" s="237">
        <v>79</v>
      </c>
      <c r="G124" s="238">
        <v>295.77</v>
      </c>
      <c r="H124" s="240">
        <v>2.5125817500000003</v>
      </c>
      <c r="I124" s="240">
        <v>-0.2616980400000003</v>
      </c>
    </row>
    <row r="125" spans="1:9">
      <c r="A125" s="237">
        <v>277</v>
      </c>
      <c r="B125" s="237">
        <v>32</v>
      </c>
      <c r="C125" s="237" t="s">
        <v>114</v>
      </c>
      <c r="D125" s="237">
        <v>3</v>
      </c>
      <c r="E125" s="237">
        <v>107</v>
      </c>
      <c r="F125" s="237">
        <v>109</v>
      </c>
      <c r="G125" s="238">
        <v>296.07</v>
      </c>
      <c r="H125" s="240">
        <v>2.3822457500000001</v>
      </c>
      <c r="I125" s="240">
        <v>-0.39673155000000015</v>
      </c>
    </row>
    <row r="126" spans="1:9">
      <c r="A126" s="237">
        <v>277</v>
      </c>
      <c r="B126" s="237">
        <v>32</v>
      </c>
      <c r="C126" s="237" t="s">
        <v>114</v>
      </c>
      <c r="D126" s="237">
        <v>3</v>
      </c>
      <c r="E126" s="237">
        <v>137</v>
      </c>
      <c r="F126" s="237">
        <v>139</v>
      </c>
      <c r="G126" s="238">
        <v>296.37</v>
      </c>
      <c r="H126" s="240">
        <v>2.07109575</v>
      </c>
      <c r="I126" s="240">
        <v>-0.61266697000000014</v>
      </c>
    </row>
    <row r="127" spans="1:9">
      <c r="A127" s="237">
        <v>277</v>
      </c>
      <c r="B127" s="237">
        <v>33</v>
      </c>
      <c r="C127" s="237" t="s">
        <v>114</v>
      </c>
      <c r="D127" s="237">
        <v>1</v>
      </c>
      <c r="E127" s="237">
        <v>129</v>
      </c>
      <c r="F127" s="237">
        <v>130.5</v>
      </c>
      <c r="G127" s="238">
        <v>312.29000000000002</v>
      </c>
      <c r="H127" s="240">
        <v>2.3079357499999995</v>
      </c>
      <c r="I127" s="240">
        <v>-0.15645179000000017</v>
      </c>
    </row>
    <row r="128" spans="1:9">
      <c r="A128" s="237">
        <v>277</v>
      </c>
      <c r="B128" s="237">
        <v>33</v>
      </c>
      <c r="C128" s="237" t="s">
        <v>114</v>
      </c>
      <c r="D128" s="237">
        <v>2</v>
      </c>
      <c r="E128" s="237">
        <v>28</v>
      </c>
      <c r="F128" s="237">
        <v>30</v>
      </c>
      <c r="G128" s="238">
        <v>312.77999999999997</v>
      </c>
      <c r="H128" s="240">
        <v>1.9847174999999995</v>
      </c>
      <c r="I128" s="240">
        <v>-0.38716504000000035</v>
      </c>
    </row>
    <row r="129" spans="1:9">
      <c r="A129" s="237">
        <v>277</v>
      </c>
      <c r="B129" s="237">
        <v>33</v>
      </c>
      <c r="C129" s="237" t="s">
        <v>114</v>
      </c>
      <c r="D129" s="237">
        <v>2</v>
      </c>
      <c r="E129" s="237">
        <v>67.5</v>
      </c>
      <c r="F129" s="237">
        <v>69</v>
      </c>
      <c r="G129" s="238">
        <v>313.17500000000001</v>
      </c>
      <c r="H129" s="240">
        <v>2.4989274999999997</v>
      </c>
      <c r="I129" s="240">
        <v>-0.43810996000000035</v>
      </c>
    </row>
    <row r="130" spans="1:9">
      <c r="A130" s="237">
        <v>277</v>
      </c>
      <c r="B130" s="237">
        <v>33</v>
      </c>
      <c r="C130" s="237" t="s">
        <v>114</v>
      </c>
      <c r="D130" s="237">
        <v>2</v>
      </c>
      <c r="E130" s="237">
        <v>106</v>
      </c>
      <c r="F130" s="237">
        <v>108</v>
      </c>
      <c r="G130" s="238">
        <v>313.56</v>
      </c>
      <c r="H130" s="240">
        <v>2.6638475000000001</v>
      </c>
      <c r="I130" s="240">
        <v>-0.44067322000000042</v>
      </c>
    </row>
    <row r="131" spans="1:9">
      <c r="A131" s="237">
        <v>277</v>
      </c>
      <c r="B131" s="237">
        <v>33</v>
      </c>
      <c r="C131" s="237" t="s">
        <v>114</v>
      </c>
      <c r="D131" s="237">
        <v>2</v>
      </c>
      <c r="E131" s="237">
        <v>146</v>
      </c>
      <c r="F131" s="237">
        <v>148</v>
      </c>
      <c r="G131" s="238">
        <v>313.95999999999998</v>
      </c>
      <c r="H131" s="240">
        <v>2.1667939999999999</v>
      </c>
      <c r="I131" s="240">
        <v>-0.16409100000000032</v>
      </c>
    </row>
    <row r="132" spans="1:9">
      <c r="A132" s="237">
        <v>277</v>
      </c>
      <c r="B132" s="237">
        <v>34</v>
      </c>
      <c r="C132" s="237" t="s">
        <v>114</v>
      </c>
      <c r="D132" s="237">
        <v>1</v>
      </c>
      <c r="E132" s="237">
        <v>32</v>
      </c>
      <c r="F132" s="237">
        <v>35</v>
      </c>
      <c r="G132" s="238">
        <v>330.32</v>
      </c>
      <c r="H132" s="240">
        <v>2.0831339999999998</v>
      </c>
      <c r="I132" s="240">
        <v>-8.7130000000000332E-2</v>
      </c>
    </row>
    <row r="133" spans="1:9">
      <c r="A133" s="237">
        <v>277</v>
      </c>
      <c r="B133" s="237">
        <v>34</v>
      </c>
      <c r="C133" s="237" t="s">
        <v>114</v>
      </c>
      <c r="D133" s="237">
        <v>1</v>
      </c>
      <c r="E133" s="237">
        <v>74.5</v>
      </c>
      <c r="F133" s="237">
        <v>76</v>
      </c>
      <c r="G133" s="238">
        <v>330.745</v>
      </c>
      <c r="H133" s="240">
        <v>2.1875039999999997</v>
      </c>
      <c r="I133" s="240">
        <v>-0.29537300000000033</v>
      </c>
    </row>
    <row r="134" spans="1:9">
      <c r="A134" s="237">
        <v>277</v>
      </c>
      <c r="B134" s="237">
        <v>34</v>
      </c>
      <c r="C134" s="237" t="s">
        <v>114</v>
      </c>
      <c r="D134" s="237">
        <v>1</v>
      </c>
      <c r="E134" s="237">
        <v>111</v>
      </c>
      <c r="F134" s="237">
        <v>113</v>
      </c>
      <c r="G134" s="238">
        <v>331.11</v>
      </c>
      <c r="H134" s="240">
        <v>2.442984</v>
      </c>
      <c r="I134" s="240">
        <v>-0.28933600000000032</v>
      </c>
    </row>
    <row r="135" spans="1:9">
      <c r="A135" s="237">
        <v>277</v>
      </c>
      <c r="B135" s="237">
        <v>34</v>
      </c>
      <c r="C135" s="237" t="s">
        <v>114</v>
      </c>
      <c r="D135" s="237">
        <v>2</v>
      </c>
      <c r="E135" s="237">
        <v>38.5</v>
      </c>
      <c r="F135" s="237">
        <v>40.5</v>
      </c>
      <c r="G135" s="238">
        <v>331.88499999999999</v>
      </c>
      <c r="H135" s="240">
        <v>2.814514</v>
      </c>
      <c r="I135" s="240">
        <v>-0.28025700000000031</v>
      </c>
    </row>
    <row r="136" spans="1:9">
      <c r="A136" s="237">
        <v>277</v>
      </c>
      <c r="B136" s="237">
        <v>34</v>
      </c>
      <c r="C136" s="237" t="s">
        <v>114</v>
      </c>
      <c r="D136" s="237">
        <v>2</v>
      </c>
      <c r="E136" s="237">
        <v>76</v>
      </c>
      <c r="F136" s="237">
        <v>78</v>
      </c>
      <c r="G136" s="238">
        <v>332.26</v>
      </c>
      <c r="H136" s="240">
        <v>2.259404</v>
      </c>
      <c r="I136" s="240">
        <v>-0.32790900000000034</v>
      </c>
    </row>
    <row r="137" spans="1:9">
      <c r="A137" s="237">
        <v>277</v>
      </c>
      <c r="B137" s="237">
        <v>34</v>
      </c>
      <c r="C137" s="237" t="s">
        <v>114</v>
      </c>
      <c r="D137" s="237">
        <v>2</v>
      </c>
      <c r="E137" s="237">
        <v>112</v>
      </c>
      <c r="F137" s="237">
        <v>115</v>
      </c>
      <c r="G137" s="238">
        <v>332.62</v>
      </c>
      <c r="H137" s="240">
        <v>2.384474</v>
      </c>
      <c r="I137" s="240">
        <v>-0.52281500000000036</v>
      </c>
    </row>
    <row r="138" spans="1:9">
      <c r="A138" s="237"/>
      <c r="B138" s="237"/>
      <c r="C138" s="237"/>
      <c r="D138" s="237"/>
      <c r="E138" s="237"/>
      <c r="F138" s="237"/>
      <c r="G138" s="238"/>
      <c r="H138" s="240"/>
      <c r="I138" s="240"/>
    </row>
    <row r="139" spans="1:9">
      <c r="A139" s="237"/>
      <c r="B139" s="237"/>
      <c r="C139" s="237"/>
      <c r="D139" s="237"/>
      <c r="E139" s="237"/>
      <c r="F139" s="237"/>
      <c r="G139" s="238"/>
      <c r="H139" s="240"/>
      <c r="I139" s="240"/>
    </row>
    <row r="140" spans="1:9">
      <c r="A140" s="237"/>
      <c r="B140" s="237"/>
      <c r="C140" s="237"/>
      <c r="D140" s="237"/>
      <c r="E140" s="237"/>
      <c r="F140" s="237"/>
      <c r="G140" s="238"/>
      <c r="H140" s="240"/>
      <c r="I140" s="240"/>
    </row>
    <row r="141" spans="1:9">
      <c r="A141" s="237"/>
      <c r="B141" s="237"/>
      <c r="C141" s="237"/>
      <c r="D141" s="237"/>
      <c r="E141" s="237"/>
      <c r="F141" s="237"/>
      <c r="G141" s="238"/>
      <c r="H141" s="240"/>
      <c r="I141" s="240"/>
    </row>
    <row r="142" spans="1:9">
      <c r="A142" s="237"/>
      <c r="B142" s="237"/>
      <c r="C142" s="237"/>
      <c r="D142" s="237"/>
      <c r="E142" s="237"/>
      <c r="F142" s="237"/>
      <c r="G142" s="238"/>
      <c r="H142" s="240"/>
      <c r="I142" s="240"/>
    </row>
    <row r="143" spans="1:9">
      <c r="A143" s="237"/>
      <c r="B143" s="237"/>
      <c r="C143" s="237"/>
      <c r="D143" s="237"/>
      <c r="E143" s="237"/>
      <c r="F143" s="237"/>
      <c r="G143" s="238"/>
      <c r="H143" s="240"/>
      <c r="I143" s="240"/>
    </row>
    <row r="144" spans="1:9">
      <c r="A144" s="237"/>
      <c r="B144" s="237"/>
      <c r="C144" s="237"/>
      <c r="D144" s="237"/>
      <c r="E144" s="237"/>
      <c r="F144" s="237"/>
      <c r="G144" s="238"/>
      <c r="H144" s="240"/>
      <c r="I144" s="240"/>
    </row>
    <row r="145" spans="1:9">
      <c r="A145" s="237"/>
      <c r="B145" s="237"/>
      <c r="C145" s="237"/>
      <c r="D145" s="237"/>
      <c r="E145" s="237"/>
      <c r="F145" s="237"/>
      <c r="G145" s="238"/>
      <c r="H145" s="240"/>
      <c r="I145" s="240"/>
    </row>
    <row r="146" spans="1:9">
      <c r="A146" s="237"/>
      <c r="B146" s="237"/>
      <c r="C146" s="237"/>
      <c r="D146" s="237"/>
      <c r="E146" s="237"/>
      <c r="F146" s="237"/>
      <c r="G146" s="238"/>
      <c r="H146" s="240"/>
      <c r="I146" s="240"/>
    </row>
    <row r="147" spans="1:9">
      <c r="A147" s="237"/>
      <c r="B147" s="237"/>
      <c r="C147" s="237"/>
      <c r="D147" s="237"/>
      <c r="E147" s="237"/>
      <c r="F147" s="237"/>
      <c r="G147" s="238"/>
      <c r="H147" s="240"/>
      <c r="I147" s="240"/>
    </row>
    <row r="148" spans="1:9">
      <c r="A148" s="237"/>
      <c r="B148" s="237"/>
      <c r="C148" s="237"/>
      <c r="D148" s="237"/>
      <c r="E148" s="237"/>
      <c r="F148" s="237"/>
      <c r="G148" s="238"/>
      <c r="H148" s="240"/>
      <c r="I148" s="240"/>
    </row>
    <row r="149" spans="1:9">
      <c r="A149" s="237"/>
      <c r="B149" s="237"/>
      <c r="C149" s="237"/>
      <c r="D149" s="237"/>
      <c r="E149" s="237"/>
      <c r="F149" s="237"/>
      <c r="G149" s="238"/>
      <c r="H149" s="240"/>
      <c r="I149" s="240"/>
    </row>
    <row r="150" spans="1:9">
      <c r="A150" s="237"/>
      <c r="B150" s="237"/>
      <c r="C150" s="237"/>
      <c r="D150" s="237"/>
      <c r="E150" s="237"/>
      <c r="F150" s="237"/>
      <c r="G150" s="238"/>
      <c r="H150" s="240"/>
      <c r="I150" s="240"/>
    </row>
    <row r="151" spans="1:9">
      <c r="A151" s="237"/>
      <c r="B151" s="237"/>
      <c r="C151" s="237"/>
      <c r="D151" s="237"/>
      <c r="E151" s="237"/>
      <c r="F151" s="237"/>
      <c r="G151" s="238"/>
      <c r="H151" s="240"/>
      <c r="I151" s="240"/>
    </row>
    <row r="152" spans="1:9">
      <c r="A152" s="237"/>
      <c r="B152" s="237"/>
      <c r="C152" s="237"/>
      <c r="D152" s="237"/>
      <c r="E152" s="237"/>
      <c r="F152" s="237"/>
      <c r="G152" s="238"/>
      <c r="H152" s="240"/>
      <c r="I152" s="240"/>
    </row>
    <row r="153" spans="1:9">
      <c r="A153" s="237"/>
      <c r="B153" s="237"/>
      <c r="C153" s="237"/>
      <c r="D153" s="237"/>
      <c r="E153" s="237"/>
      <c r="F153" s="237"/>
      <c r="G153" s="238"/>
      <c r="H153" s="240"/>
      <c r="I153" s="240"/>
    </row>
    <row r="154" spans="1:9">
      <c r="A154" s="237"/>
      <c r="B154" s="237"/>
      <c r="C154" s="237"/>
      <c r="D154" s="237"/>
      <c r="E154" s="237"/>
      <c r="F154" s="237"/>
      <c r="G154" s="238"/>
      <c r="H154" s="240"/>
      <c r="I154" s="240"/>
    </row>
    <row r="155" spans="1:9">
      <c r="A155" s="237"/>
      <c r="B155" s="237"/>
      <c r="C155" s="237"/>
      <c r="D155" s="237"/>
      <c r="E155" s="237"/>
      <c r="F155" s="237"/>
      <c r="G155" s="238"/>
      <c r="H155" s="240"/>
      <c r="I155" s="240"/>
    </row>
    <row r="156" spans="1:9">
      <c r="A156" s="237"/>
      <c r="B156" s="237"/>
      <c r="C156" s="237"/>
      <c r="D156" s="237"/>
      <c r="E156" s="237"/>
      <c r="F156" s="237"/>
      <c r="G156" s="238"/>
      <c r="H156" s="240"/>
      <c r="I156" s="240"/>
    </row>
    <row r="157" spans="1:9">
      <c r="A157" s="237"/>
      <c r="B157" s="237"/>
      <c r="C157" s="237"/>
      <c r="D157" s="237"/>
      <c r="E157" s="237"/>
      <c r="F157" s="237"/>
      <c r="G157" s="238"/>
      <c r="H157" s="240"/>
      <c r="I157" s="240"/>
    </row>
    <row r="158" spans="1:9">
      <c r="A158" s="237"/>
      <c r="B158" s="237"/>
      <c r="C158" s="237"/>
      <c r="D158" s="237"/>
      <c r="E158" s="237"/>
      <c r="F158" s="237"/>
      <c r="G158" s="238"/>
      <c r="H158" s="240"/>
      <c r="I158" s="240"/>
    </row>
    <row r="159" spans="1:9">
      <c r="A159" s="237"/>
      <c r="B159" s="237"/>
      <c r="C159" s="237"/>
      <c r="D159" s="237"/>
      <c r="E159" s="237"/>
      <c r="F159" s="237"/>
      <c r="G159" s="238"/>
      <c r="H159" s="240"/>
      <c r="I159" s="240"/>
    </row>
    <row r="160" spans="1:9">
      <c r="A160" s="237"/>
      <c r="B160" s="237"/>
      <c r="C160" s="237"/>
      <c r="D160" s="237"/>
      <c r="E160" s="237"/>
      <c r="F160" s="237"/>
      <c r="G160" s="238"/>
      <c r="H160" s="240"/>
      <c r="I160" s="240"/>
    </row>
    <row r="161" spans="1:9">
      <c r="A161" s="237"/>
      <c r="B161" s="237"/>
      <c r="C161" s="237"/>
      <c r="D161" s="237"/>
      <c r="E161" s="237"/>
      <c r="F161" s="237"/>
      <c r="G161" s="238"/>
      <c r="H161" s="240"/>
      <c r="I161" s="240"/>
    </row>
    <row r="162" spans="1:9">
      <c r="A162" s="237"/>
      <c r="B162" s="237"/>
      <c r="C162" s="237"/>
      <c r="D162" s="237"/>
      <c r="E162" s="237"/>
      <c r="F162" s="237"/>
      <c r="G162" s="238"/>
      <c r="H162" s="240"/>
      <c r="I162" s="240"/>
    </row>
    <row r="163" spans="1:9">
      <c r="A163" s="237"/>
      <c r="B163" s="237"/>
      <c r="C163" s="237"/>
      <c r="D163" s="237"/>
      <c r="E163" s="237"/>
      <c r="F163" s="237"/>
      <c r="G163" s="238"/>
      <c r="H163" s="240"/>
      <c r="I163" s="240"/>
    </row>
    <row r="164" spans="1:9">
      <c r="A164" s="237"/>
      <c r="B164" s="237"/>
      <c r="C164" s="237"/>
      <c r="D164" s="237"/>
      <c r="E164" s="237"/>
      <c r="F164" s="237"/>
      <c r="G164" s="238"/>
      <c r="H164" s="240"/>
      <c r="I164" s="240"/>
    </row>
    <row r="165" spans="1:9">
      <c r="A165" s="237"/>
      <c r="B165" s="237"/>
      <c r="C165" s="237"/>
      <c r="D165" s="237"/>
      <c r="E165" s="237"/>
      <c r="F165" s="237"/>
      <c r="G165" s="238"/>
      <c r="H165" s="240"/>
      <c r="I165" s="240"/>
    </row>
    <row r="166" spans="1:9">
      <c r="A166" s="237"/>
      <c r="B166" s="237"/>
      <c r="C166" s="237"/>
      <c r="D166" s="237"/>
      <c r="E166" s="237"/>
      <c r="F166" s="237"/>
      <c r="G166" s="238"/>
      <c r="H166" s="240"/>
      <c r="I166" s="240"/>
    </row>
    <row r="167" spans="1:9">
      <c r="A167" s="237"/>
      <c r="B167" s="237"/>
      <c r="C167" s="237"/>
      <c r="D167" s="237"/>
      <c r="E167" s="237"/>
      <c r="F167" s="237"/>
      <c r="G167" s="238"/>
      <c r="H167" s="240"/>
      <c r="I167" s="240"/>
    </row>
    <row r="168" spans="1:9">
      <c r="A168" s="237"/>
      <c r="B168" s="237"/>
      <c r="C168" s="237"/>
      <c r="D168" s="237"/>
      <c r="E168" s="237"/>
      <c r="F168" s="237"/>
      <c r="G168" s="238"/>
      <c r="H168" s="240"/>
      <c r="I168" s="240"/>
    </row>
    <row r="169" spans="1:9">
      <c r="A169" s="237"/>
      <c r="B169" s="237"/>
      <c r="C169" s="237"/>
      <c r="D169" s="237"/>
      <c r="E169" s="237"/>
      <c r="F169" s="237"/>
      <c r="G169" s="238"/>
      <c r="H169" s="240"/>
      <c r="I169" s="240"/>
    </row>
    <row r="170" spans="1:9">
      <c r="A170" s="237"/>
      <c r="B170" s="237"/>
      <c r="C170" s="237"/>
      <c r="D170" s="237"/>
      <c r="E170" s="237"/>
      <c r="F170" s="237"/>
      <c r="G170" s="238"/>
      <c r="H170" s="240"/>
      <c r="I170" s="240"/>
    </row>
    <row r="171" spans="1:9">
      <c r="A171" s="237"/>
      <c r="B171" s="237"/>
      <c r="C171" s="237"/>
      <c r="D171" s="237"/>
      <c r="E171" s="237"/>
      <c r="F171" s="237"/>
      <c r="G171" s="238"/>
      <c r="H171" s="240"/>
      <c r="I171" s="240"/>
    </row>
    <row r="172" spans="1:9">
      <c r="A172" s="237"/>
      <c r="B172" s="237"/>
      <c r="C172" s="237"/>
      <c r="D172" s="237"/>
      <c r="E172" s="237"/>
      <c r="F172" s="237"/>
      <c r="G172" s="238"/>
      <c r="H172" s="240"/>
      <c r="I172" s="240"/>
    </row>
    <row r="173" spans="1:9">
      <c r="A173" s="237"/>
      <c r="B173" s="237"/>
      <c r="C173" s="237"/>
      <c r="D173" s="237"/>
      <c r="E173" s="237"/>
      <c r="F173" s="237"/>
      <c r="G173" s="238"/>
      <c r="H173" s="240"/>
      <c r="I173" s="240"/>
    </row>
    <row r="174" spans="1:9">
      <c r="A174" s="237"/>
      <c r="B174" s="237"/>
      <c r="C174" s="237"/>
      <c r="D174" s="237"/>
      <c r="E174" s="237"/>
      <c r="F174" s="237"/>
      <c r="G174" s="238"/>
      <c r="H174" s="240"/>
      <c r="I174" s="240"/>
    </row>
    <row r="175" spans="1:9">
      <c r="A175" s="237"/>
      <c r="B175" s="237"/>
      <c r="C175" s="237"/>
      <c r="D175" s="237"/>
      <c r="E175" s="237"/>
      <c r="F175" s="237"/>
      <c r="G175" s="238"/>
      <c r="H175" s="239"/>
      <c r="I175" s="239"/>
    </row>
    <row r="176" spans="1:9">
      <c r="A176" s="237"/>
      <c r="B176" s="237"/>
      <c r="C176" s="237"/>
      <c r="D176" s="237"/>
      <c r="E176" s="237"/>
      <c r="F176" s="237"/>
      <c r="G176" s="238"/>
      <c r="H176" s="239"/>
      <c r="I176" s="239"/>
    </row>
    <row r="177" spans="1:9">
      <c r="A177" s="237"/>
      <c r="B177" s="237"/>
      <c r="C177" s="237"/>
      <c r="D177" s="237"/>
      <c r="E177" s="237"/>
      <c r="F177" s="237"/>
      <c r="G177" s="238"/>
      <c r="H177" s="233"/>
      <c r="I177" s="233"/>
    </row>
    <row r="178" spans="1:9">
      <c r="A178" s="237"/>
      <c r="B178" s="237"/>
      <c r="C178" s="237"/>
      <c r="D178" s="237"/>
      <c r="E178" s="237"/>
      <c r="F178" s="237"/>
      <c r="G178" s="238"/>
      <c r="H178" s="233"/>
      <c r="I178" s="233"/>
    </row>
    <row r="179" spans="1:9">
      <c r="A179" s="237"/>
      <c r="B179" s="237"/>
      <c r="C179" s="237"/>
      <c r="D179" s="237"/>
      <c r="E179" s="237"/>
      <c r="F179" s="237"/>
      <c r="G179" s="238"/>
      <c r="H179" s="233"/>
      <c r="I179" s="233"/>
    </row>
    <row r="180" spans="1:9">
      <c r="A180" s="237"/>
      <c r="B180" s="237"/>
      <c r="C180" s="237"/>
      <c r="D180" s="237"/>
      <c r="E180" s="237"/>
      <c r="F180" s="237"/>
      <c r="G180" s="238"/>
      <c r="H180" s="233"/>
      <c r="I180" s="233"/>
    </row>
    <row r="181" spans="1:9">
      <c r="A181" s="237"/>
      <c r="B181" s="237"/>
      <c r="C181" s="237"/>
      <c r="D181" s="237"/>
      <c r="E181" s="237"/>
      <c r="F181" s="237"/>
      <c r="G181" s="238"/>
      <c r="H181" s="233"/>
      <c r="I181" s="233"/>
    </row>
    <row r="182" spans="1:9">
      <c r="A182" s="237"/>
      <c r="B182" s="237"/>
      <c r="C182" s="237"/>
      <c r="D182" s="237"/>
      <c r="E182" s="237"/>
      <c r="F182" s="237"/>
      <c r="G182" s="238"/>
      <c r="H182" s="233"/>
      <c r="I182" s="233"/>
    </row>
    <row r="183" spans="1:9">
      <c r="A183" s="237"/>
      <c r="B183" s="237"/>
      <c r="C183" s="237"/>
      <c r="D183" s="237"/>
      <c r="E183" s="237"/>
      <c r="F183" s="237"/>
      <c r="G183" s="238"/>
      <c r="H183" s="233"/>
      <c r="I183" s="233"/>
    </row>
    <row r="184" spans="1:9">
      <c r="A184" s="237"/>
      <c r="B184" s="237"/>
      <c r="C184" s="237"/>
      <c r="D184" s="237"/>
      <c r="E184" s="237"/>
      <c r="F184" s="237"/>
      <c r="G184" s="238"/>
      <c r="H184" s="233"/>
      <c r="I184" s="233"/>
    </row>
    <row r="185" spans="1:9">
      <c r="A185" s="237"/>
      <c r="B185" s="237"/>
      <c r="C185" s="237"/>
      <c r="D185" s="237"/>
      <c r="E185" s="237"/>
      <c r="F185" s="237"/>
      <c r="G185" s="238"/>
      <c r="H185" s="233"/>
      <c r="I185" s="233"/>
    </row>
    <row r="186" spans="1:9">
      <c r="A186" s="237"/>
      <c r="B186" s="237"/>
      <c r="C186" s="237"/>
      <c r="D186" s="237"/>
      <c r="E186" s="237"/>
      <c r="F186" s="237"/>
      <c r="G186" s="238"/>
      <c r="H186" s="233"/>
      <c r="I186" s="233"/>
    </row>
    <row r="187" spans="1:9">
      <c r="A187" s="237"/>
      <c r="B187" s="237"/>
      <c r="C187" s="237"/>
      <c r="D187" s="237"/>
      <c r="E187" s="237"/>
      <c r="F187" s="237"/>
      <c r="G187" s="238"/>
      <c r="H187" s="233"/>
      <c r="I187" s="233"/>
    </row>
    <row r="188" spans="1:9">
      <c r="A188" s="237"/>
      <c r="B188" s="237"/>
      <c r="C188" s="237"/>
      <c r="D188" s="237"/>
      <c r="E188" s="237"/>
      <c r="F188" s="237"/>
      <c r="G188" s="238"/>
      <c r="H188" s="233"/>
      <c r="I188" s="233"/>
    </row>
    <row r="189" spans="1:9">
      <c r="A189" s="237"/>
      <c r="B189" s="237"/>
      <c r="C189" s="237"/>
      <c r="D189" s="237"/>
      <c r="E189" s="237"/>
      <c r="F189" s="237"/>
      <c r="G189" s="238"/>
      <c r="H189" s="233"/>
      <c r="I189" s="233"/>
    </row>
    <row r="190" spans="1:9">
      <c r="A190" s="237"/>
      <c r="B190" s="237"/>
      <c r="C190" s="237"/>
      <c r="D190" s="237"/>
      <c r="E190" s="237"/>
      <c r="F190" s="237"/>
      <c r="G190" s="238"/>
      <c r="H190" s="233"/>
      <c r="I190" s="233"/>
    </row>
    <row r="191" spans="1:9">
      <c r="A191" s="237"/>
      <c r="B191" s="237"/>
      <c r="C191" s="237"/>
      <c r="D191" s="237"/>
      <c r="E191" s="237"/>
      <c r="F191" s="237"/>
      <c r="G191" s="238"/>
      <c r="H191" s="233"/>
      <c r="I191" s="233"/>
    </row>
    <row r="192" spans="1:9">
      <c r="A192" s="237"/>
      <c r="B192" s="237"/>
      <c r="C192" s="237"/>
      <c r="D192" s="237"/>
      <c r="E192" s="237"/>
      <c r="F192" s="237"/>
      <c r="G192" s="238"/>
      <c r="H192" s="233"/>
      <c r="I192" s="233"/>
    </row>
    <row r="193" spans="1:9">
      <c r="A193" s="237"/>
      <c r="B193" s="237"/>
      <c r="C193" s="237"/>
      <c r="D193" s="237"/>
      <c r="E193" s="237"/>
      <c r="F193" s="237"/>
      <c r="G193" s="238"/>
      <c r="H193" s="233"/>
      <c r="I193" s="233"/>
    </row>
    <row r="194" spans="1:9">
      <c r="A194" s="237"/>
      <c r="B194" s="237"/>
      <c r="C194" s="237"/>
      <c r="D194" s="237"/>
      <c r="E194" s="237"/>
      <c r="F194" s="237"/>
      <c r="G194" s="238"/>
      <c r="H194" s="233"/>
      <c r="I194" s="233"/>
    </row>
    <row r="195" spans="1:9">
      <c r="A195" s="237"/>
      <c r="B195" s="237"/>
      <c r="C195" s="237"/>
      <c r="D195" s="237"/>
      <c r="E195" s="237"/>
      <c r="F195" s="237"/>
      <c r="G195" s="238"/>
      <c r="H195" s="233"/>
      <c r="I195" s="233"/>
    </row>
    <row r="196" spans="1:9">
      <c r="A196" s="237"/>
      <c r="B196" s="237"/>
      <c r="C196" s="237"/>
      <c r="D196" s="237"/>
      <c r="E196" s="237"/>
      <c r="F196" s="237"/>
      <c r="G196" s="238"/>
      <c r="H196" s="233"/>
      <c r="I196" s="233"/>
    </row>
    <row r="197" spans="1:9">
      <c r="A197" s="237"/>
      <c r="B197" s="237"/>
      <c r="C197" s="237"/>
      <c r="D197" s="237"/>
      <c r="E197" s="237"/>
      <c r="F197" s="237"/>
      <c r="G197" s="238"/>
      <c r="H197" s="233"/>
      <c r="I197" s="233"/>
    </row>
    <row r="198" spans="1:9">
      <c r="A198" s="237"/>
      <c r="B198" s="237"/>
      <c r="C198" s="237"/>
      <c r="D198" s="237"/>
      <c r="E198" s="237"/>
      <c r="F198" s="237"/>
      <c r="G198" s="238"/>
      <c r="H198" s="233"/>
      <c r="I198" s="233"/>
    </row>
    <row r="199" spans="1:9">
      <c r="A199" s="237"/>
      <c r="B199" s="237"/>
      <c r="C199" s="237"/>
      <c r="D199" s="237"/>
      <c r="E199" s="237"/>
      <c r="F199" s="237"/>
      <c r="G199" s="238"/>
      <c r="H199" s="233"/>
      <c r="I199" s="233"/>
    </row>
    <row r="200" spans="1:9">
      <c r="A200" s="237"/>
      <c r="B200" s="237"/>
      <c r="C200" s="237"/>
      <c r="D200" s="237"/>
      <c r="E200" s="237"/>
      <c r="F200" s="237"/>
      <c r="G200" s="238"/>
      <c r="H200" s="233"/>
      <c r="I200" s="233"/>
    </row>
    <row r="201" spans="1:9">
      <c r="A201" s="237"/>
      <c r="B201" s="237"/>
      <c r="C201" s="237"/>
      <c r="D201" s="237"/>
      <c r="E201" s="237"/>
      <c r="F201" s="237"/>
      <c r="G201" s="238"/>
      <c r="H201" s="233"/>
      <c r="I201" s="233"/>
    </row>
    <row r="202" spans="1:9">
      <c r="A202" s="237"/>
      <c r="B202" s="237"/>
      <c r="C202" s="237"/>
      <c r="D202" s="237"/>
      <c r="E202" s="237"/>
      <c r="F202" s="237"/>
      <c r="G202" s="238"/>
      <c r="H202" s="233"/>
      <c r="I202" s="233"/>
    </row>
    <row r="203" spans="1:9">
      <c r="A203" s="237"/>
      <c r="B203" s="237"/>
      <c r="C203" s="237"/>
      <c r="D203" s="237"/>
      <c r="E203" s="237"/>
      <c r="F203" s="237"/>
      <c r="G203" s="238"/>
      <c r="H203" s="233"/>
      <c r="I203" s="233"/>
    </row>
    <row r="204" spans="1:9">
      <c r="A204" s="237"/>
      <c r="B204" s="237"/>
      <c r="C204" s="237"/>
      <c r="D204" s="237"/>
      <c r="E204" s="237"/>
      <c r="F204" s="237"/>
      <c r="G204" s="238"/>
      <c r="H204" s="233"/>
      <c r="I204" s="233"/>
    </row>
    <row r="205" spans="1:9">
      <c r="A205" s="237"/>
      <c r="B205" s="237"/>
      <c r="C205" s="237"/>
      <c r="D205" s="237"/>
      <c r="E205" s="237"/>
      <c r="F205" s="237"/>
      <c r="G205" s="238"/>
      <c r="H205" s="233"/>
      <c r="I205" s="233"/>
    </row>
    <row r="206" spans="1:9">
      <c r="A206" s="237"/>
      <c r="B206" s="237"/>
      <c r="C206" s="237"/>
      <c r="D206" s="237"/>
      <c r="E206" s="237"/>
      <c r="F206" s="237"/>
      <c r="G206" s="238"/>
      <c r="H206" s="233"/>
      <c r="I206" s="233"/>
    </row>
    <row r="207" spans="1:9">
      <c r="A207" s="237"/>
      <c r="B207" s="237"/>
      <c r="C207" s="237"/>
      <c r="D207" s="237"/>
      <c r="E207" s="237"/>
      <c r="F207" s="237"/>
      <c r="G207" s="238"/>
      <c r="H207" s="233"/>
      <c r="I207" s="233"/>
    </row>
    <row r="208" spans="1:9">
      <c r="A208" s="237"/>
      <c r="B208" s="237"/>
      <c r="C208" s="237"/>
      <c r="D208" s="237"/>
      <c r="E208" s="237"/>
      <c r="F208" s="237"/>
      <c r="G208" s="238"/>
      <c r="H208" s="233"/>
      <c r="I208" s="233"/>
    </row>
    <row r="209" spans="1:9">
      <c r="A209" s="237"/>
      <c r="B209" s="237"/>
      <c r="C209" s="237"/>
      <c r="D209" s="237"/>
      <c r="E209" s="237"/>
      <c r="F209" s="237"/>
      <c r="G209" s="238"/>
      <c r="H209" s="233"/>
      <c r="I209" s="233"/>
    </row>
    <row r="210" spans="1:9">
      <c r="A210" s="237"/>
      <c r="B210" s="237"/>
      <c r="C210" s="237"/>
      <c r="D210" s="237"/>
      <c r="E210" s="237"/>
      <c r="F210" s="237"/>
      <c r="G210" s="238"/>
      <c r="H210" s="233"/>
      <c r="I210" s="233"/>
    </row>
    <row r="211" spans="1:9">
      <c r="A211" s="237"/>
      <c r="B211" s="237"/>
      <c r="C211" s="237"/>
      <c r="D211" s="237"/>
      <c r="E211" s="237"/>
      <c r="F211" s="237"/>
      <c r="G211" s="238"/>
      <c r="H211" s="233"/>
      <c r="I211" s="233"/>
    </row>
    <row r="212" spans="1:9">
      <c r="A212" s="237"/>
      <c r="B212" s="237"/>
      <c r="C212" s="237"/>
      <c r="D212" s="237"/>
      <c r="E212" s="237"/>
      <c r="F212" s="237"/>
      <c r="G212" s="238"/>
      <c r="H212" s="233"/>
      <c r="I212" s="233"/>
    </row>
    <row r="213" spans="1:9">
      <c r="A213" s="237"/>
      <c r="B213" s="237"/>
      <c r="C213" s="237"/>
      <c r="D213" s="237"/>
      <c r="E213" s="237"/>
      <c r="F213" s="237"/>
      <c r="G213" s="238"/>
      <c r="H213" s="233"/>
      <c r="I213" s="233"/>
    </row>
    <row r="214" spans="1:9">
      <c r="A214" s="237"/>
      <c r="B214" s="237"/>
      <c r="C214" s="237"/>
      <c r="D214" s="237"/>
      <c r="E214" s="237"/>
      <c r="F214" s="237"/>
      <c r="G214" s="238"/>
      <c r="H214" s="233"/>
      <c r="I214" s="233"/>
    </row>
    <row r="215" spans="1:9">
      <c r="A215" s="237"/>
      <c r="B215" s="237"/>
      <c r="C215" s="237"/>
      <c r="D215" s="237"/>
      <c r="E215" s="237"/>
      <c r="F215" s="237"/>
      <c r="G215" s="238"/>
      <c r="H215" s="233"/>
      <c r="I215" s="233"/>
    </row>
    <row r="216" spans="1:9">
      <c r="A216" s="237"/>
      <c r="B216" s="237"/>
      <c r="C216" s="237"/>
      <c r="D216" s="237"/>
      <c r="E216" s="237"/>
      <c r="F216" s="237"/>
      <c r="G216" s="238"/>
      <c r="H216" s="233"/>
      <c r="I216" s="233"/>
    </row>
    <row r="217" spans="1:9">
      <c r="A217" s="237"/>
      <c r="B217" s="237"/>
      <c r="C217" s="237"/>
      <c r="D217" s="237"/>
      <c r="E217" s="237"/>
      <c r="F217" s="237"/>
      <c r="G217" s="238"/>
      <c r="H217" s="233"/>
      <c r="I217" s="233"/>
    </row>
    <row r="218" spans="1:9">
      <c r="A218" s="237"/>
      <c r="B218" s="237"/>
      <c r="C218" s="237"/>
      <c r="D218" s="237"/>
      <c r="E218" s="237"/>
      <c r="F218" s="237"/>
      <c r="G218" s="238"/>
      <c r="H218" s="233"/>
      <c r="I218" s="233"/>
    </row>
    <row r="219" spans="1:9">
      <c r="A219" s="237"/>
      <c r="B219" s="237"/>
      <c r="C219" s="237"/>
      <c r="D219" s="237"/>
      <c r="E219" s="237"/>
      <c r="F219" s="237"/>
      <c r="G219" s="238"/>
      <c r="H219" s="233"/>
      <c r="I219" s="233"/>
    </row>
    <row r="220" spans="1:9">
      <c r="A220" s="237"/>
      <c r="B220" s="237"/>
      <c r="C220" s="237"/>
      <c r="D220" s="237"/>
      <c r="E220" s="237"/>
      <c r="F220" s="237"/>
      <c r="G220" s="238"/>
      <c r="H220" s="233"/>
      <c r="I220" s="233"/>
    </row>
    <row r="221" spans="1:9">
      <c r="A221" s="237"/>
      <c r="B221" s="237"/>
      <c r="C221" s="237"/>
      <c r="D221" s="237"/>
      <c r="E221" s="237"/>
      <c r="F221" s="237"/>
      <c r="G221" s="238"/>
      <c r="H221" s="233"/>
      <c r="I221" s="233"/>
    </row>
    <row r="222" spans="1:9">
      <c r="A222" s="237"/>
      <c r="B222" s="237"/>
      <c r="C222" s="237"/>
      <c r="D222" s="237"/>
      <c r="E222" s="237"/>
      <c r="F222" s="237"/>
      <c r="G222" s="238"/>
      <c r="H222" s="233"/>
      <c r="I222" s="233"/>
    </row>
    <row r="223" spans="1:9">
      <c r="A223" s="237"/>
      <c r="B223" s="237"/>
      <c r="C223" s="237"/>
      <c r="D223" s="237"/>
      <c r="E223" s="237"/>
      <c r="F223" s="237"/>
      <c r="G223" s="238"/>
      <c r="H223" s="233"/>
      <c r="I223" s="233"/>
    </row>
    <row r="224" spans="1:9">
      <c r="A224" s="237"/>
      <c r="B224" s="237"/>
      <c r="C224" s="237"/>
      <c r="D224" s="237"/>
      <c r="E224" s="237"/>
      <c r="F224" s="237"/>
      <c r="G224" s="238"/>
      <c r="H224" s="233"/>
      <c r="I224" s="233"/>
    </row>
    <row r="225" spans="1:9">
      <c r="A225" s="237"/>
      <c r="B225" s="237"/>
      <c r="C225" s="237"/>
      <c r="D225" s="237"/>
      <c r="E225" s="237"/>
      <c r="F225" s="237"/>
      <c r="G225" s="238"/>
      <c r="H225" s="233"/>
      <c r="I225" s="233"/>
    </row>
    <row r="226" spans="1:9">
      <c r="A226" s="237"/>
      <c r="B226" s="237"/>
      <c r="C226" s="237"/>
      <c r="D226" s="237"/>
      <c r="E226" s="237"/>
      <c r="F226" s="237"/>
      <c r="G226" s="238"/>
      <c r="H226" s="233"/>
      <c r="I226" s="233"/>
    </row>
    <row r="227" spans="1:9">
      <c r="A227" s="237"/>
      <c r="B227" s="237"/>
      <c r="C227" s="237"/>
      <c r="D227" s="237"/>
      <c r="E227" s="237"/>
      <c r="F227" s="237"/>
      <c r="G227" s="238"/>
      <c r="H227" s="233"/>
      <c r="I227" s="233"/>
    </row>
    <row r="228" spans="1:9">
      <c r="A228" s="237"/>
      <c r="B228" s="237"/>
      <c r="C228" s="237"/>
      <c r="D228" s="237"/>
      <c r="E228" s="237"/>
      <c r="F228" s="237"/>
      <c r="G228" s="238"/>
      <c r="H228" s="233"/>
      <c r="I228" s="233"/>
    </row>
    <row r="229" spans="1:9">
      <c r="A229" s="237"/>
      <c r="B229" s="237"/>
      <c r="C229" s="237"/>
      <c r="D229" s="237"/>
      <c r="E229" s="237"/>
      <c r="F229" s="237"/>
      <c r="G229" s="238"/>
      <c r="H229" s="233"/>
      <c r="I229" s="233"/>
    </row>
    <row r="230" spans="1:9">
      <c r="A230" s="237"/>
      <c r="B230" s="237"/>
      <c r="C230" s="237"/>
      <c r="D230" s="237"/>
      <c r="E230" s="237"/>
      <c r="F230" s="237"/>
      <c r="G230" s="238"/>
      <c r="H230" s="233"/>
      <c r="I230" s="233"/>
    </row>
    <row r="231" spans="1:9">
      <c r="A231" s="237"/>
      <c r="B231" s="237"/>
      <c r="C231" s="237"/>
      <c r="D231" s="237"/>
      <c r="E231" s="237"/>
      <c r="F231" s="237"/>
      <c r="G231" s="238"/>
      <c r="H231" s="233"/>
      <c r="I231" s="233"/>
    </row>
    <row r="232" spans="1:9">
      <c r="A232" s="237"/>
      <c r="B232" s="237"/>
      <c r="C232" s="237"/>
      <c r="D232" s="237"/>
      <c r="E232" s="237"/>
      <c r="F232" s="237"/>
      <c r="G232" s="238"/>
      <c r="H232" s="233"/>
      <c r="I232" s="233"/>
    </row>
    <row r="233" spans="1:9">
      <c r="A233" s="237"/>
      <c r="B233" s="237"/>
      <c r="C233" s="237"/>
      <c r="D233" s="237"/>
      <c r="E233" s="237"/>
      <c r="F233" s="237"/>
      <c r="G233" s="238"/>
      <c r="H233" s="233"/>
      <c r="I233" s="233"/>
    </row>
    <row r="234" spans="1:9">
      <c r="A234" s="237"/>
      <c r="B234" s="237"/>
      <c r="C234" s="237"/>
      <c r="D234" s="237"/>
      <c r="E234" s="237"/>
      <c r="F234" s="237"/>
      <c r="G234" s="238"/>
      <c r="H234" s="233"/>
      <c r="I234" s="233"/>
    </row>
    <row r="235" spans="1:9">
      <c r="A235" s="237"/>
      <c r="B235" s="237"/>
      <c r="C235" s="237"/>
      <c r="D235" s="237"/>
      <c r="E235" s="237"/>
      <c r="F235" s="237"/>
      <c r="G235" s="238"/>
      <c r="H235" s="233"/>
      <c r="I235" s="233"/>
    </row>
    <row r="236" spans="1:9">
      <c r="A236" s="237"/>
      <c r="B236" s="237"/>
      <c r="C236" s="237"/>
      <c r="D236" s="237"/>
      <c r="E236" s="237"/>
      <c r="F236" s="237"/>
      <c r="G236" s="238"/>
      <c r="H236" s="233"/>
      <c r="I236" s="233"/>
    </row>
    <row r="237" spans="1:9">
      <c r="A237" s="237"/>
      <c r="B237" s="237"/>
      <c r="C237" s="237"/>
      <c r="D237" s="237"/>
      <c r="E237" s="237"/>
      <c r="F237" s="237"/>
      <c r="G237" s="238"/>
      <c r="H237" s="233"/>
      <c r="I237" s="233"/>
    </row>
    <row r="238" spans="1:9">
      <c r="A238" s="237"/>
      <c r="B238" s="237"/>
      <c r="C238" s="237"/>
      <c r="D238" s="237"/>
      <c r="E238" s="237"/>
      <c r="F238" s="237"/>
      <c r="G238" s="238"/>
      <c r="H238" s="233"/>
      <c r="I238" s="233"/>
    </row>
    <row r="239" spans="1:9">
      <c r="A239" s="237"/>
      <c r="B239" s="237"/>
      <c r="C239" s="237"/>
      <c r="D239" s="237"/>
      <c r="E239" s="237"/>
      <c r="F239" s="237"/>
      <c r="G239" s="238"/>
      <c r="H239" s="233"/>
      <c r="I239" s="233"/>
    </row>
    <row r="240" spans="1:9">
      <c r="A240" s="237"/>
      <c r="B240" s="237"/>
      <c r="C240" s="237"/>
      <c r="D240" s="237"/>
      <c r="E240" s="237"/>
      <c r="F240" s="237"/>
      <c r="G240" s="238"/>
      <c r="H240" s="233"/>
      <c r="I240" s="233"/>
    </row>
    <row r="241" spans="1:9">
      <c r="A241" s="237"/>
      <c r="B241" s="237"/>
      <c r="C241" s="237"/>
      <c r="D241" s="237"/>
      <c r="E241" s="237"/>
      <c r="F241" s="237"/>
      <c r="G241" s="238"/>
      <c r="H241" s="233"/>
      <c r="I241" s="233"/>
    </row>
    <row r="242" spans="1:9">
      <c r="A242" s="237"/>
      <c r="B242" s="237"/>
      <c r="C242" s="237"/>
      <c r="D242" s="237"/>
      <c r="E242" s="237"/>
      <c r="F242" s="237"/>
      <c r="G242" s="238"/>
      <c r="H242" s="233"/>
      <c r="I242" s="233"/>
    </row>
    <row r="243" spans="1:9">
      <c r="A243" s="237"/>
      <c r="B243" s="237"/>
      <c r="C243" s="237"/>
      <c r="D243" s="237"/>
      <c r="E243" s="237"/>
      <c r="F243" s="237"/>
      <c r="G243" s="238"/>
      <c r="H243" s="233"/>
      <c r="I243" s="233"/>
    </row>
    <row r="244" spans="1:9">
      <c r="A244" s="237"/>
      <c r="B244" s="237"/>
      <c r="C244" s="237"/>
      <c r="D244" s="237"/>
      <c r="E244" s="237"/>
      <c r="F244" s="237"/>
      <c r="G244" s="238"/>
      <c r="H244" s="233"/>
      <c r="I244" s="233"/>
    </row>
    <row r="245" spans="1:9">
      <c r="A245" s="237"/>
      <c r="B245" s="237"/>
      <c r="C245" s="237"/>
      <c r="D245" s="237"/>
      <c r="E245" s="237"/>
      <c r="F245" s="237"/>
      <c r="G245" s="238"/>
      <c r="H245" s="233"/>
      <c r="I245" s="233"/>
    </row>
    <row r="246" spans="1:9">
      <c r="A246" s="237"/>
      <c r="B246" s="237"/>
      <c r="C246" s="237"/>
      <c r="D246" s="237"/>
      <c r="E246" s="237"/>
      <c r="F246" s="237"/>
      <c r="G246" s="238"/>
      <c r="H246" s="233"/>
      <c r="I246" s="233"/>
    </row>
    <row r="247" spans="1:9">
      <c r="A247" s="237"/>
      <c r="B247" s="237"/>
      <c r="C247" s="237"/>
      <c r="D247" s="237"/>
      <c r="E247" s="237"/>
      <c r="F247" s="237"/>
      <c r="G247" s="238"/>
      <c r="H247" s="233"/>
      <c r="I247" s="233"/>
    </row>
    <row r="248" spans="1:9">
      <c r="A248" s="237"/>
      <c r="B248" s="237"/>
      <c r="C248" s="237"/>
      <c r="D248" s="237"/>
      <c r="E248" s="237"/>
      <c r="F248" s="237"/>
      <c r="G248" s="238"/>
      <c r="H248" s="233"/>
      <c r="I248" s="233"/>
    </row>
    <row r="249" spans="1:9">
      <c r="A249" s="237"/>
      <c r="B249" s="237"/>
      <c r="C249" s="237"/>
      <c r="D249" s="237"/>
      <c r="E249" s="237"/>
      <c r="F249" s="237"/>
      <c r="G249" s="238"/>
      <c r="H249" s="233"/>
      <c r="I249" s="233"/>
    </row>
    <row r="250" spans="1:9">
      <c r="A250" s="237"/>
      <c r="B250" s="237"/>
      <c r="C250" s="237"/>
      <c r="D250" s="237"/>
      <c r="E250" s="237"/>
      <c r="F250" s="237"/>
      <c r="G250" s="238"/>
      <c r="H250" s="233"/>
      <c r="I250" s="233"/>
    </row>
    <row r="251" spans="1:9">
      <c r="A251" s="237"/>
      <c r="B251" s="237"/>
      <c r="C251" s="237"/>
      <c r="D251" s="237"/>
      <c r="E251" s="237"/>
      <c r="F251" s="237"/>
      <c r="G251" s="238"/>
      <c r="H251" s="233"/>
      <c r="I251" s="233"/>
    </row>
    <row r="252" spans="1:9">
      <c r="A252" s="237"/>
      <c r="B252" s="237"/>
      <c r="C252" s="237"/>
      <c r="D252" s="237"/>
      <c r="E252" s="237"/>
      <c r="F252" s="237"/>
      <c r="G252" s="238"/>
      <c r="H252" s="233"/>
      <c r="I252" s="233"/>
    </row>
    <row r="253" spans="1:9">
      <c r="A253" s="237"/>
      <c r="B253" s="237"/>
      <c r="C253" s="237"/>
      <c r="D253" s="237"/>
      <c r="E253" s="237"/>
      <c r="F253" s="237"/>
      <c r="G253" s="238"/>
      <c r="H253" s="233"/>
      <c r="I253" s="233"/>
    </row>
    <row r="254" spans="1:9">
      <c r="A254" s="237"/>
      <c r="B254" s="237"/>
      <c r="C254" s="237"/>
      <c r="D254" s="237"/>
      <c r="E254" s="237"/>
      <c r="F254" s="237"/>
      <c r="G254" s="238"/>
      <c r="H254" s="233"/>
      <c r="I254" s="233"/>
    </row>
    <row r="255" spans="1:9">
      <c r="A255" s="237"/>
      <c r="B255" s="237"/>
      <c r="C255" s="237"/>
      <c r="D255" s="237"/>
      <c r="E255" s="237"/>
      <c r="F255" s="237"/>
      <c r="G255" s="238"/>
      <c r="H255" s="233"/>
      <c r="I255" s="233"/>
    </row>
    <row r="256" spans="1:9">
      <c r="A256" s="237"/>
      <c r="B256" s="237"/>
      <c r="C256" s="237"/>
      <c r="D256" s="237"/>
      <c r="E256" s="237"/>
      <c r="F256" s="237"/>
      <c r="G256" s="238"/>
      <c r="H256" s="233"/>
      <c r="I256" s="233"/>
    </row>
    <row r="257" spans="1:9">
      <c r="A257" s="237"/>
      <c r="B257" s="237"/>
      <c r="C257" s="237"/>
      <c r="D257" s="237"/>
      <c r="E257" s="237"/>
      <c r="F257" s="237"/>
      <c r="G257" s="238"/>
      <c r="H257" s="233"/>
      <c r="I257" s="233"/>
    </row>
    <row r="258" spans="1:9">
      <c r="A258" s="237"/>
      <c r="B258" s="237"/>
      <c r="C258" s="237"/>
      <c r="D258" s="237"/>
      <c r="E258" s="237"/>
      <c r="F258" s="237"/>
      <c r="G258" s="238"/>
      <c r="H258" s="233"/>
      <c r="I258" s="233"/>
    </row>
    <row r="259" spans="1:9">
      <c r="A259" s="237"/>
      <c r="B259" s="237"/>
      <c r="C259" s="237"/>
      <c r="D259" s="237"/>
      <c r="E259" s="237"/>
      <c r="F259" s="237"/>
      <c r="G259" s="238"/>
      <c r="H259" s="233"/>
      <c r="I259" s="233"/>
    </row>
    <row r="260" spans="1:9">
      <c r="A260" s="237"/>
      <c r="B260" s="237"/>
      <c r="C260" s="237"/>
      <c r="D260" s="237"/>
      <c r="E260" s="237"/>
      <c r="F260" s="237"/>
      <c r="G260" s="238"/>
      <c r="H260" s="233"/>
      <c r="I260" s="233"/>
    </row>
    <row r="261" spans="1:9">
      <c r="A261" s="239"/>
      <c r="B261" s="239"/>
      <c r="C261" s="239"/>
      <c r="D261" s="239"/>
      <c r="E261" s="239"/>
      <c r="F261" s="239"/>
      <c r="G261" s="239"/>
      <c r="H261" s="233"/>
      <c r="I261" s="233"/>
    </row>
    <row r="262" spans="1:9">
      <c r="A262" s="239"/>
      <c r="B262" s="239"/>
      <c r="C262" s="239"/>
      <c r="D262" s="239"/>
      <c r="E262" s="239"/>
      <c r="F262" s="239"/>
      <c r="G262" s="239"/>
      <c r="H262" s="233"/>
      <c r="I262" s="233"/>
    </row>
    <row r="263" spans="1:9">
      <c r="A263" s="239"/>
      <c r="B263" s="239"/>
      <c r="C263" s="239"/>
      <c r="D263" s="239"/>
      <c r="E263" s="239"/>
      <c r="F263" s="239"/>
      <c r="G263" s="239"/>
      <c r="H263" s="233"/>
      <c r="I263" s="233"/>
    </row>
    <row r="264" spans="1:9">
      <c r="A264" s="239"/>
      <c r="B264" s="239"/>
      <c r="C264" s="239"/>
      <c r="D264" s="239"/>
      <c r="E264" s="239"/>
      <c r="F264" s="239"/>
      <c r="G264" s="239"/>
      <c r="H264" s="233"/>
      <c r="I264" s="233"/>
    </row>
    <row r="265" spans="1:9">
      <c r="A265" s="239"/>
      <c r="B265" s="239"/>
      <c r="C265" s="239"/>
      <c r="D265" s="239"/>
      <c r="E265" s="239"/>
      <c r="F265" s="239"/>
      <c r="G265" s="239"/>
      <c r="H265" s="233"/>
      <c r="I265" s="233"/>
    </row>
    <row r="266" spans="1:9">
      <c r="A266" s="239"/>
      <c r="B266" s="239"/>
      <c r="C266" s="239"/>
      <c r="D266" s="239"/>
      <c r="E266" s="239"/>
      <c r="F266" s="239"/>
      <c r="G266" s="239"/>
      <c r="H266" s="233"/>
      <c r="I266" s="233"/>
    </row>
    <row r="267" spans="1:9">
      <c r="A267" s="239"/>
      <c r="B267" s="239"/>
      <c r="C267" s="239"/>
      <c r="D267" s="239"/>
      <c r="E267" s="239"/>
      <c r="F267" s="239"/>
      <c r="G267" s="239"/>
      <c r="H267" s="233"/>
      <c r="I267" s="233"/>
    </row>
    <row r="268" spans="1:9">
      <c r="A268" s="239"/>
      <c r="B268" s="239"/>
      <c r="C268" s="239"/>
      <c r="D268" s="239"/>
      <c r="E268" s="239"/>
      <c r="F268" s="239"/>
      <c r="G268" s="239"/>
      <c r="H268" s="233"/>
      <c r="I268" s="233"/>
    </row>
    <row r="269" spans="1:9">
      <c r="A269" s="239"/>
      <c r="B269" s="239"/>
      <c r="C269" s="239"/>
      <c r="D269" s="239"/>
      <c r="E269" s="239"/>
      <c r="F269" s="239"/>
      <c r="G269" s="239"/>
      <c r="H269" s="233"/>
      <c r="I269" s="233"/>
    </row>
    <row r="270" spans="1:9">
      <c r="A270" s="239"/>
      <c r="B270" s="239"/>
      <c r="C270" s="239"/>
      <c r="D270" s="239"/>
      <c r="E270" s="239"/>
      <c r="F270" s="239"/>
      <c r="G270" s="239"/>
      <c r="H270" s="233"/>
      <c r="I270" s="233"/>
    </row>
    <row r="271" spans="1:9">
      <c r="A271" s="239"/>
      <c r="B271" s="239"/>
      <c r="C271" s="239"/>
      <c r="D271" s="239"/>
      <c r="E271" s="239"/>
      <c r="F271" s="239"/>
      <c r="G271" s="239"/>
      <c r="H271" s="233"/>
      <c r="I271" s="233"/>
    </row>
    <row r="272" spans="1:9">
      <c r="A272" s="239"/>
      <c r="B272" s="239"/>
      <c r="C272" s="239"/>
      <c r="D272" s="239"/>
      <c r="E272" s="239"/>
      <c r="F272" s="239"/>
      <c r="G272" s="239"/>
      <c r="H272" s="233"/>
      <c r="I272" s="233"/>
    </row>
    <row r="273" spans="1:9">
      <c r="A273" s="233"/>
      <c r="B273" s="233"/>
      <c r="C273" s="233"/>
      <c r="D273" s="233"/>
      <c r="E273" s="233"/>
      <c r="F273" s="233"/>
      <c r="G273" s="233"/>
      <c r="H273" s="233"/>
      <c r="I273" s="233"/>
    </row>
    <row r="274" spans="1:9">
      <c r="A274" s="233"/>
      <c r="B274" s="233"/>
      <c r="C274" s="233"/>
      <c r="D274" s="233"/>
      <c r="E274" s="233"/>
      <c r="F274" s="233"/>
      <c r="G274" s="233"/>
      <c r="H274" s="233"/>
      <c r="I274" s="233"/>
    </row>
    <row r="275" spans="1:9">
      <c r="A275" s="233"/>
      <c r="B275" s="233"/>
      <c r="C275" s="233"/>
      <c r="D275" s="233"/>
      <c r="E275" s="233"/>
      <c r="F275" s="233"/>
      <c r="G275" s="233"/>
      <c r="H275" s="233"/>
      <c r="I275" s="233"/>
    </row>
    <row r="276" spans="1:9">
      <c r="A276" s="233"/>
      <c r="B276" s="233"/>
      <c r="C276" s="233"/>
      <c r="D276" s="233"/>
      <c r="E276" s="233"/>
      <c r="F276" s="233"/>
      <c r="G276" s="233"/>
      <c r="H276" s="233"/>
      <c r="I276" s="233"/>
    </row>
    <row r="277" spans="1:9">
      <c r="A277" s="233"/>
      <c r="B277" s="233"/>
      <c r="C277" s="233"/>
      <c r="D277" s="233"/>
      <c r="E277" s="233"/>
      <c r="F277" s="233"/>
      <c r="G277" s="233"/>
      <c r="H277" s="233"/>
      <c r="I277" s="233"/>
    </row>
    <row r="278" spans="1:9">
      <c r="A278" s="233"/>
      <c r="B278" s="233"/>
      <c r="C278" s="233"/>
      <c r="D278" s="233"/>
      <c r="E278" s="233"/>
      <c r="F278" s="233"/>
      <c r="G278" s="233"/>
      <c r="H278" s="233"/>
      <c r="I278" s="233"/>
    </row>
    <row r="279" spans="1:9">
      <c r="A279" s="233"/>
      <c r="B279" s="233"/>
      <c r="C279" s="233"/>
      <c r="D279" s="233"/>
      <c r="E279" s="233"/>
      <c r="F279" s="233"/>
      <c r="G279" s="233"/>
      <c r="H279" s="233"/>
      <c r="I279" s="233"/>
    </row>
    <row r="280" spans="1:9">
      <c r="A280" s="233"/>
      <c r="B280" s="233"/>
      <c r="C280" s="233"/>
      <c r="D280" s="233"/>
      <c r="E280" s="233"/>
      <c r="F280" s="233"/>
      <c r="G280" s="233"/>
      <c r="H280" s="233"/>
      <c r="I280" s="233"/>
    </row>
    <row r="281" spans="1:9">
      <c r="A281" s="233"/>
      <c r="B281" s="233"/>
      <c r="C281" s="233"/>
      <c r="D281" s="233"/>
      <c r="E281" s="233"/>
      <c r="F281" s="233"/>
      <c r="G281" s="233"/>
      <c r="H281" s="233"/>
      <c r="I281" s="233"/>
    </row>
    <row r="282" spans="1:9">
      <c r="A282" s="233"/>
      <c r="B282" s="233"/>
      <c r="C282" s="233"/>
      <c r="D282" s="233"/>
      <c r="E282" s="233"/>
      <c r="F282" s="233"/>
      <c r="G282" s="233"/>
      <c r="H282" s="233"/>
      <c r="I282" s="233"/>
    </row>
    <row r="283" spans="1:9">
      <c r="A283" s="233"/>
      <c r="B283" s="233"/>
      <c r="C283" s="233"/>
      <c r="D283" s="233"/>
      <c r="E283" s="233"/>
      <c r="F283" s="233"/>
      <c r="G283" s="233"/>
      <c r="H283" s="233"/>
      <c r="I283" s="233"/>
    </row>
    <row r="284" spans="1:9">
      <c r="A284" s="233"/>
      <c r="B284" s="233"/>
      <c r="C284" s="233"/>
      <c r="D284" s="233"/>
      <c r="E284" s="233"/>
      <c r="F284" s="233"/>
      <c r="G284" s="233"/>
      <c r="H284" s="233"/>
      <c r="I284" s="233"/>
    </row>
    <row r="285" spans="1:9">
      <c r="A285" s="233"/>
      <c r="B285" s="233"/>
      <c r="C285" s="233"/>
      <c r="D285" s="233"/>
      <c r="E285" s="233"/>
      <c r="F285" s="233"/>
      <c r="G285" s="233"/>
      <c r="H285" s="233"/>
      <c r="I285" s="233"/>
    </row>
    <row r="286" spans="1:9">
      <c r="A286" s="233"/>
      <c r="B286" s="233"/>
      <c r="C286" s="233"/>
      <c r="D286" s="233"/>
      <c r="E286" s="233"/>
      <c r="F286" s="233"/>
      <c r="G286" s="233"/>
      <c r="H286" s="233"/>
      <c r="I286" s="233"/>
    </row>
    <row r="287" spans="1:9">
      <c r="A287" s="233"/>
      <c r="B287" s="233"/>
      <c r="C287" s="233"/>
      <c r="D287" s="233"/>
      <c r="E287" s="233"/>
      <c r="F287" s="233"/>
      <c r="G287" s="233"/>
      <c r="H287" s="233"/>
      <c r="I287" s="233"/>
    </row>
    <row r="288" spans="1:9">
      <c r="A288" s="233"/>
      <c r="B288" s="233"/>
      <c r="C288" s="233"/>
      <c r="D288" s="233"/>
      <c r="E288" s="233"/>
      <c r="F288" s="233"/>
      <c r="G288" s="233"/>
      <c r="H288" s="233"/>
      <c r="I288" s="233"/>
    </row>
    <row r="289" spans="1:9">
      <c r="A289" s="233"/>
      <c r="B289" s="233"/>
      <c r="C289" s="233"/>
      <c r="D289" s="233"/>
      <c r="E289" s="233"/>
      <c r="F289" s="233"/>
      <c r="G289" s="233"/>
      <c r="H289" s="233"/>
      <c r="I289" s="233"/>
    </row>
    <row r="290" spans="1:9">
      <c r="A290" s="233"/>
      <c r="B290" s="233"/>
      <c r="C290" s="233"/>
      <c r="D290" s="233"/>
      <c r="E290" s="233"/>
      <c r="F290" s="233"/>
      <c r="G290" s="233"/>
      <c r="H290" s="233"/>
      <c r="I290" s="233"/>
    </row>
    <row r="291" spans="1:9">
      <c r="A291" s="233"/>
      <c r="B291" s="233"/>
      <c r="C291" s="233"/>
      <c r="D291" s="233"/>
      <c r="E291" s="233"/>
      <c r="F291" s="233"/>
      <c r="G291" s="233"/>
      <c r="H291" s="233"/>
      <c r="I291" s="233"/>
    </row>
    <row r="292" spans="1:9">
      <c r="A292" s="233"/>
      <c r="B292" s="233"/>
      <c r="C292" s="233"/>
      <c r="D292" s="233"/>
      <c r="E292" s="233"/>
      <c r="F292" s="233"/>
      <c r="G292" s="233"/>
      <c r="H292" s="233"/>
      <c r="I292" s="233"/>
    </row>
    <row r="293" spans="1:9">
      <c r="A293" s="233"/>
      <c r="B293" s="233"/>
      <c r="C293" s="233"/>
      <c r="D293" s="233"/>
      <c r="E293" s="233"/>
      <c r="F293" s="233"/>
      <c r="G293" s="233"/>
      <c r="H293" s="233"/>
      <c r="I293" s="233"/>
    </row>
    <row r="294" spans="1:9">
      <c r="A294" s="233"/>
      <c r="B294" s="233"/>
      <c r="C294" s="233"/>
      <c r="D294" s="233"/>
      <c r="E294" s="233"/>
      <c r="F294" s="233"/>
      <c r="G294" s="233"/>
      <c r="H294" s="233"/>
      <c r="I294" s="233"/>
    </row>
    <row r="295" spans="1:9">
      <c r="A295" s="233"/>
      <c r="B295" s="233"/>
      <c r="C295" s="233"/>
      <c r="D295" s="233"/>
      <c r="E295" s="233"/>
      <c r="F295" s="233"/>
      <c r="G295" s="233"/>
      <c r="H295" s="233"/>
      <c r="I295" s="233"/>
    </row>
    <row r="296" spans="1:9">
      <c r="A296" s="233"/>
      <c r="B296" s="233"/>
      <c r="C296" s="233"/>
      <c r="D296" s="233"/>
      <c r="E296" s="233"/>
      <c r="F296" s="233"/>
      <c r="G296" s="233"/>
      <c r="H296" s="233"/>
      <c r="I296" s="233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0"/>
  <sheetViews>
    <sheetView zoomScale="90" zoomScaleNormal="90" workbookViewId="0">
      <selection activeCell="A26" sqref="A26"/>
    </sheetView>
  </sheetViews>
  <sheetFormatPr defaultRowHeight="12.75"/>
  <cols>
    <col min="1" max="1" width="44.42578125" style="118" bestFit="1" customWidth="1"/>
    <col min="2" max="2" width="16.5703125" style="118" customWidth="1"/>
    <col min="3" max="3" width="13.140625" style="118" customWidth="1"/>
    <col min="4" max="4" width="13.42578125" style="193" customWidth="1"/>
    <col min="5" max="5" width="43.28515625" style="118" bestFit="1" customWidth="1"/>
    <col min="6" max="6" width="18.85546875" style="118" customWidth="1"/>
    <col min="7" max="7" width="12.7109375" style="118" customWidth="1"/>
    <col min="8" max="8" width="13.140625" style="193" customWidth="1"/>
    <col min="9" max="9" width="41.42578125" style="118" bestFit="1" customWidth="1"/>
    <col min="10" max="10" width="12.7109375" style="118" bestFit="1" customWidth="1"/>
    <col min="11" max="11" width="13" style="118" customWidth="1"/>
    <col min="12" max="12" width="13.28515625" style="193" customWidth="1"/>
    <col min="13" max="16384" width="9.140625" style="118"/>
  </cols>
  <sheetData>
    <row r="1" spans="1:12" s="116" customFormat="1">
      <c r="A1" s="118" t="s">
        <v>720</v>
      </c>
      <c r="D1" s="457"/>
      <c r="H1" s="457"/>
      <c r="L1" s="457"/>
    </row>
    <row r="2" spans="1:12" s="116" customFormat="1">
      <c r="A2" s="118" t="s">
        <v>721</v>
      </c>
      <c r="D2" s="457"/>
      <c r="H2" s="457"/>
      <c r="L2" s="457"/>
    </row>
    <row r="3" spans="1:12" s="116" customFormat="1">
      <c r="A3" s="118" t="s">
        <v>722</v>
      </c>
      <c r="D3" s="457"/>
      <c r="H3" s="457"/>
      <c r="L3" s="457"/>
    </row>
    <row r="4" spans="1:12" s="116" customFormat="1">
      <c r="A4" s="118" t="s">
        <v>723</v>
      </c>
      <c r="D4" s="457"/>
      <c r="H4" s="457"/>
      <c r="L4" s="457"/>
    </row>
    <row r="5" spans="1:12" s="116" customFormat="1">
      <c r="D5" s="457"/>
      <c r="H5" s="457"/>
      <c r="L5" s="457"/>
    </row>
    <row r="6" spans="1:12" ht="38.25">
      <c r="A6" s="458" t="s">
        <v>724</v>
      </c>
      <c r="B6" s="459" t="s">
        <v>725</v>
      </c>
      <c r="C6" s="459" t="s">
        <v>726</v>
      </c>
      <c r="D6" s="460" t="s">
        <v>727</v>
      </c>
      <c r="E6" s="458" t="s">
        <v>728</v>
      </c>
      <c r="F6" s="459" t="s">
        <v>725</v>
      </c>
      <c r="G6" s="459" t="s">
        <v>726</v>
      </c>
      <c r="H6" s="460" t="s">
        <v>729</v>
      </c>
      <c r="I6" s="461" t="s">
        <v>730</v>
      </c>
      <c r="J6" s="459" t="s">
        <v>725</v>
      </c>
      <c r="K6" s="459" t="s">
        <v>726</v>
      </c>
      <c r="L6" s="460" t="s">
        <v>727</v>
      </c>
    </row>
    <row r="7" spans="1:12">
      <c r="A7" s="462" t="s">
        <v>731</v>
      </c>
      <c r="B7" s="463" t="s">
        <v>732</v>
      </c>
      <c r="C7" s="463" t="s">
        <v>733</v>
      </c>
      <c r="D7" s="464" t="s">
        <v>734</v>
      </c>
      <c r="E7" s="462" t="s">
        <v>735</v>
      </c>
      <c r="F7" s="463" t="s">
        <v>736</v>
      </c>
      <c r="G7" s="463" t="s">
        <v>737</v>
      </c>
      <c r="H7" s="465" t="s">
        <v>737</v>
      </c>
      <c r="I7" s="466" t="s">
        <v>738</v>
      </c>
      <c r="J7" s="463" t="s">
        <v>739</v>
      </c>
      <c r="K7" s="463" t="s">
        <v>740</v>
      </c>
      <c r="L7" s="464" t="s">
        <v>741</v>
      </c>
    </row>
    <row r="8" spans="1:12">
      <c r="A8" s="462" t="s">
        <v>742</v>
      </c>
      <c r="B8" s="463" t="s">
        <v>743</v>
      </c>
      <c r="C8" s="463" t="s">
        <v>740</v>
      </c>
      <c r="D8" s="464" t="s">
        <v>744</v>
      </c>
      <c r="E8" s="462" t="s">
        <v>745</v>
      </c>
      <c r="F8" s="467" t="s">
        <v>746</v>
      </c>
      <c r="G8" s="463" t="s">
        <v>740</v>
      </c>
      <c r="H8" s="465" t="s">
        <v>747</v>
      </c>
      <c r="I8" s="462" t="s">
        <v>748</v>
      </c>
      <c r="J8" s="463" t="s">
        <v>749</v>
      </c>
      <c r="K8" s="463" t="s">
        <v>750</v>
      </c>
      <c r="L8" s="465" t="s">
        <v>751</v>
      </c>
    </row>
    <row r="9" spans="1:12">
      <c r="A9" s="462" t="s">
        <v>752</v>
      </c>
      <c r="B9" s="463" t="s">
        <v>753</v>
      </c>
      <c r="C9" s="463" t="s">
        <v>740</v>
      </c>
      <c r="D9" s="464" t="s">
        <v>754</v>
      </c>
      <c r="E9" s="462" t="s">
        <v>755</v>
      </c>
      <c r="F9" s="467" t="s">
        <v>746</v>
      </c>
      <c r="G9" s="463" t="s">
        <v>740</v>
      </c>
      <c r="H9" s="465" t="s">
        <v>747</v>
      </c>
      <c r="I9" s="462" t="s">
        <v>756</v>
      </c>
      <c r="J9" s="463" t="s">
        <v>757</v>
      </c>
      <c r="K9" s="463" t="s">
        <v>758</v>
      </c>
      <c r="L9" s="464" t="s">
        <v>759</v>
      </c>
    </row>
    <row r="10" spans="1:12">
      <c r="A10" s="462" t="s">
        <v>760</v>
      </c>
      <c r="B10" s="463" t="s">
        <v>761</v>
      </c>
      <c r="C10" s="463" t="s">
        <v>762</v>
      </c>
      <c r="D10" s="464" t="s">
        <v>763</v>
      </c>
      <c r="E10" s="462" t="s">
        <v>764</v>
      </c>
      <c r="F10" s="463" t="s">
        <v>765</v>
      </c>
      <c r="G10" s="463" t="s">
        <v>766</v>
      </c>
      <c r="H10" s="465" t="s">
        <v>767</v>
      </c>
      <c r="I10" s="462" t="s">
        <v>768</v>
      </c>
      <c r="J10" s="463" t="s">
        <v>769</v>
      </c>
      <c r="K10" s="463" t="s">
        <v>758</v>
      </c>
      <c r="L10" s="464" t="s">
        <v>770</v>
      </c>
    </row>
    <row r="11" spans="1:12">
      <c r="A11" s="462" t="s">
        <v>771</v>
      </c>
      <c r="B11" s="462" t="s">
        <v>772</v>
      </c>
      <c r="C11" s="463" t="s">
        <v>740</v>
      </c>
      <c r="D11" s="464" t="s">
        <v>773</v>
      </c>
      <c r="E11" s="468" t="s">
        <v>774</v>
      </c>
      <c r="F11" s="467" t="s">
        <v>775</v>
      </c>
      <c r="G11" s="467" t="s">
        <v>776</v>
      </c>
      <c r="H11" s="465" t="s">
        <v>777</v>
      </c>
      <c r="I11" s="462" t="s">
        <v>778</v>
      </c>
      <c r="J11" s="463" t="s">
        <v>779</v>
      </c>
      <c r="K11" s="463" t="s">
        <v>780</v>
      </c>
      <c r="L11" s="464" t="s">
        <v>781</v>
      </c>
    </row>
    <row r="12" spans="1:12">
      <c r="A12" s="462" t="s">
        <v>782</v>
      </c>
      <c r="B12" s="463" t="s">
        <v>783</v>
      </c>
      <c r="C12" s="463" t="s">
        <v>776</v>
      </c>
      <c r="D12" s="464" t="s">
        <v>784</v>
      </c>
      <c r="E12" s="462" t="s">
        <v>785</v>
      </c>
      <c r="F12" s="463" t="s">
        <v>786</v>
      </c>
      <c r="G12" s="463" t="s">
        <v>787</v>
      </c>
      <c r="H12" s="465" t="s">
        <v>788</v>
      </c>
      <c r="I12" s="462" t="s">
        <v>789</v>
      </c>
      <c r="J12" s="463" t="s">
        <v>790</v>
      </c>
      <c r="K12" s="463" t="s">
        <v>758</v>
      </c>
      <c r="L12" s="464" t="s">
        <v>791</v>
      </c>
    </row>
    <row r="13" spans="1:12">
      <c r="A13" s="462" t="s">
        <v>792</v>
      </c>
      <c r="B13" s="463" t="s">
        <v>793</v>
      </c>
      <c r="C13" s="463" t="s">
        <v>794</v>
      </c>
      <c r="D13" s="464" t="s">
        <v>795</v>
      </c>
      <c r="E13" s="462" t="s">
        <v>796</v>
      </c>
      <c r="F13" s="463" t="s">
        <v>797</v>
      </c>
      <c r="G13" s="463" t="s">
        <v>787</v>
      </c>
      <c r="H13" s="465" t="s">
        <v>788</v>
      </c>
      <c r="I13" s="462" t="s">
        <v>798</v>
      </c>
      <c r="J13" s="463" t="s">
        <v>799</v>
      </c>
      <c r="K13" s="463" t="s">
        <v>740</v>
      </c>
      <c r="L13" s="464" t="s">
        <v>800</v>
      </c>
    </row>
    <row r="14" spans="1:12">
      <c r="A14" s="462" t="s">
        <v>801</v>
      </c>
      <c r="B14" s="463" t="s">
        <v>802</v>
      </c>
      <c r="C14" s="463" t="s">
        <v>803</v>
      </c>
      <c r="D14" s="464" t="s">
        <v>795</v>
      </c>
      <c r="E14" s="462" t="s">
        <v>804</v>
      </c>
      <c r="F14" s="467" t="s">
        <v>805</v>
      </c>
      <c r="G14" s="463" t="s">
        <v>758</v>
      </c>
      <c r="H14" s="465" t="s">
        <v>806</v>
      </c>
      <c r="I14" s="462" t="s">
        <v>807</v>
      </c>
      <c r="J14" s="463" t="s">
        <v>808</v>
      </c>
      <c r="K14" s="463" t="s">
        <v>809</v>
      </c>
      <c r="L14" s="464" t="s">
        <v>810</v>
      </c>
    </row>
    <row r="15" spans="1:12">
      <c r="A15" s="462" t="s">
        <v>811</v>
      </c>
      <c r="B15" s="463" t="s">
        <v>812</v>
      </c>
      <c r="C15" s="463" t="s">
        <v>813</v>
      </c>
      <c r="D15" s="464" t="s">
        <v>773</v>
      </c>
      <c r="E15" s="462" t="s">
        <v>814</v>
      </c>
      <c r="F15" s="463" t="s">
        <v>815</v>
      </c>
      <c r="G15" s="463" t="s">
        <v>780</v>
      </c>
      <c r="H15" s="465" t="s">
        <v>816</v>
      </c>
      <c r="I15" s="462" t="s">
        <v>817</v>
      </c>
      <c r="J15" s="463" t="s">
        <v>818</v>
      </c>
      <c r="K15" s="463" t="s">
        <v>740</v>
      </c>
      <c r="L15" s="465" t="s">
        <v>819</v>
      </c>
    </row>
    <row r="16" spans="1:12">
      <c r="A16" s="462" t="s">
        <v>820</v>
      </c>
      <c r="B16" s="463" t="s">
        <v>821</v>
      </c>
      <c r="C16" s="463" t="s">
        <v>733</v>
      </c>
      <c r="D16" s="464" t="s">
        <v>822</v>
      </c>
      <c r="E16" s="462" t="s">
        <v>823</v>
      </c>
      <c r="F16" s="463" t="s">
        <v>824</v>
      </c>
      <c r="G16" s="463" t="s">
        <v>776</v>
      </c>
      <c r="H16" s="465" t="s">
        <v>825</v>
      </c>
      <c r="I16" s="462" t="s">
        <v>826</v>
      </c>
      <c r="J16" s="463" t="s">
        <v>827</v>
      </c>
      <c r="K16" s="463" t="s">
        <v>733</v>
      </c>
      <c r="L16" s="464" t="s">
        <v>828</v>
      </c>
    </row>
    <row r="17" spans="1:12">
      <c r="A17" s="462" t="s">
        <v>829</v>
      </c>
      <c r="B17" s="463" t="s">
        <v>830</v>
      </c>
      <c r="C17" s="463" t="s">
        <v>831</v>
      </c>
      <c r="D17" s="465" t="s">
        <v>832</v>
      </c>
      <c r="E17" s="462" t="s">
        <v>833</v>
      </c>
      <c r="F17" s="463" t="s">
        <v>834</v>
      </c>
      <c r="G17" s="463" t="s">
        <v>776</v>
      </c>
      <c r="H17" s="469" t="s">
        <v>835</v>
      </c>
      <c r="I17" s="462" t="s">
        <v>836</v>
      </c>
      <c r="J17" s="463" t="s">
        <v>837</v>
      </c>
      <c r="K17" s="463" t="s">
        <v>733</v>
      </c>
      <c r="L17" s="464" t="s">
        <v>838</v>
      </c>
    </row>
    <row r="18" spans="1:12">
      <c r="A18" s="462" t="s">
        <v>839</v>
      </c>
      <c r="B18" s="463" t="s">
        <v>840</v>
      </c>
      <c r="C18" s="463" t="s">
        <v>803</v>
      </c>
      <c r="D18" s="464" t="s">
        <v>841</v>
      </c>
      <c r="E18" s="462" t="s">
        <v>842</v>
      </c>
      <c r="F18" s="463" t="s">
        <v>843</v>
      </c>
      <c r="G18" s="463" t="s">
        <v>740</v>
      </c>
      <c r="H18" s="465" t="s">
        <v>844</v>
      </c>
      <c r="I18" s="462" t="s">
        <v>845</v>
      </c>
      <c r="J18" s="463" t="s">
        <v>846</v>
      </c>
      <c r="K18" s="463" t="s">
        <v>733</v>
      </c>
      <c r="L18" s="464" t="s">
        <v>847</v>
      </c>
    </row>
    <row r="19" spans="1:12">
      <c r="A19" s="462" t="s">
        <v>848</v>
      </c>
      <c r="B19" s="463" t="s">
        <v>849</v>
      </c>
      <c r="C19" s="463" t="s">
        <v>803</v>
      </c>
      <c r="D19" s="464" t="s">
        <v>841</v>
      </c>
      <c r="E19" s="462" t="s">
        <v>850</v>
      </c>
      <c r="F19" s="463" t="s">
        <v>824</v>
      </c>
      <c r="G19" s="463" t="s">
        <v>776</v>
      </c>
      <c r="H19" s="465" t="s">
        <v>825</v>
      </c>
      <c r="I19" s="462" t="s">
        <v>851</v>
      </c>
      <c r="J19" s="463" t="s">
        <v>837</v>
      </c>
      <c r="K19" s="463" t="s">
        <v>852</v>
      </c>
      <c r="L19" s="464" t="s">
        <v>853</v>
      </c>
    </row>
    <row r="20" spans="1:12">
      <c r="A20" s="462" t="s">
        <v>854</v>
      </c>
      <c r="B20" s="463" t="s">
        <v>855</v>
      </c>
      <c r="C20" s="463" t="s">
        <v>803</v>
      </c>
      <c r="D20" s="464" t="s">
        <v>795</v>
      </c>
      <c r="E20" s="462" t="s">
        <v>856</v>
      </c>
      <c r="F20" s="463" t="s">
        <v>857</v>
      </c>
      <c r="G20" s="463" t="s">
        <v>858</v>
      </c>
      <c r="H20" s="465" t="s">
        <v>859</v>
      </c>
      <c r="I20" s="462" t="s">
        <v>860</v>
      </c>
      <c r="J20" s="463" t="s">
        <v>861</v>
      </c>
      <c r="K20" s="463" t="s">
        <v>809</v>
      </c>
      <c r="L20" s="464" t="s">
        <v>862</v>
      </c>
    </row>
    <row r="21" spans="1:12">
      <c r="A21" s="462" t="s">
        <v>863</v>
      </c>
      <c r="B21" s="463" t="s">
        <v>864</v>
      </c>
      <c r="C21" s="463" t="s">
        <v>803</v>
      </c>
      <c r="D21" s="464" t="s">
        <v>865</v>
      </c>
      <c r="E21" s="462" t="s">
        <v>866</v>
      </c>
      <c r="F21" s="463" t="s">
        <v>867</v>
      </c>
      <c r="G21" s="463" t="s">
        <v>740</v>
      </c>
      <c r="H21" s="469" t="s">
        <v>868</v>
      </c>
      <c r="I21" s="462" t="s">
        <v>869</v>
      </c>
      <c r="J21" s="463" t="s">
        <v>870</v>
      </c>
      <c r="K21" s="463" t="s">
        <v>740</v>
      </c>
      <c r="L21" s="464" t="s">
        <v>871</v>
      </c>
    </row>
    <row r="22" spans="1:12">
      <c r="A22" s="462" t="s">
        <v>872</v>
      </c>
      <c r="B22" s="463" t="s">
        <v>873</v>
      </c>
      <c r="C22" s="463" t="s">
        <v>831</v>
      </c>
      <c r="D22" s="464" t="s">
        <v>874</v>
      </c>
      <c r="E22" s="462" t="s">
        <v>875</v>
      </c>
      <c r="F22" s="463" t="s">
        <v>876</v>
      </c>
      <c r="G22" s="463" t="s">
        <v>877</v>
      </c>
      <c r="H22" s="469" t="s">
        <v>734</v>
      </c>
      <c r="I22" s="462" t="s">
        <v>878</v>
      </c>
      <c r="J22" s="463" t="s">
        <v>879</v>
      </c>
      <c r="K22" s="463" t="s">
        <v>740</v>
      </c>
      <c r="L22" s="464" t="s">
        <v>880</v>
      </c>
    </row>
    <row r="23" spans="1:12">
      <c r="A23" s="462" t="s">
        <v>881</v>
      </c>
      <c r="B23" s="463" t="s">
        <v>882</v>
      </c>
      <c r="C23" s="463" t="s">
        <v>831</v>
      </c>
      <c r="D23" s="464" t="s">
        <v>883</v>
      </c>
      <c r="E23" s="462" t="s">
        <v>884</v>
      </c>
      <c r="F23" s="462" t="s">
        <v>885</v>
      </c>
      <c r="G23" s="463" t="s">
        <v>766</v>
      </c>
      <c r="H23" s="469" t="s">
        <v>744</v>
      </c>
      <c r="I23" s="462" t="s">
        <v>886</v>
      </c>
      <c r="J23" s="463" t="s">
        <v>781</v>
      </c>
      <c r="K23" s="463" t="s">
        <v>733</v>
      </c>
      <c r="L23" s="464" t="s">
        <v>887</v>
      </c>
    </row>
    <row r="24" spans="1:12">
      <c r="A24" s="462" t="s">
        <v>888</v>
      </c>
      <c r="B24" s="467" t="s">
        <v>889</v>
      </c>
      <c r="C24" s="463" t="s">
        <v>776</v>
      </c>
      <c r="D24" s="465" t="s">
        <v>865</v>
      </c>
      <c r="E24" s="462" t="s">
        <v>890</v>
      </c>
      <c r="F24" s="463" t="s">
        <v>891</v>
      </c>
      <c r="G24" s="463" t="s">
        <v>758</v>
      </c>
      <c r="H24" s="465" t="s">
        <v>892</v>
      </c>
      <c r="I24" s="462" t="s">
        <v>893</v>
      </c>
      <c r="J24" s="463" t="s">
        <v>894</v>
      </c>
      <c r="K24" s="463" t="s">
        <v>858</v>
      </c>
      <c r="L24" s="464" t="s">
        <v>871</v>
      </c>
    </row>
    <row r="25" spans="1:12">
      <c r="A25" s="462" t="s">
        <v>895</v>
      </c>
      <c r="B25" s="463" t="s">
        <v>896</v>
      </c>
      <c r="C25" s="463" t="s">
        <v>776</v>
      </c>
      <c r="D25" s="464" t="s">
        <v>897</v>
      </c>
      <c r="E25" s="462" t="s">
        <v>898</v>
      </c>
      <c r="F25" s="470" t="s">
        <v>899</v>
      </c>
      <c r="G25" s="463" t="s">
        <v>776</v>
      </c>
      <c r="H25" s="471" t="s">
        <v>900</v>
      </c>
      <c r="I25" s="462" t="s">
        <v>901</v>
      </c>
      <c r="J25" s="463" t="s">
        <v>902</v>
      </c>
      <c r="K25" s="463" t="s">
        <v>858</v>
      </c>
      <c r="L25" s="464" t="s">
        <v>837</v>
      </c>
    </row>
    <row r="26" spans="1:12">
      <c r="A26" s="462" t="s">
        <v>903</v>
      </c>
      <c r="B26" s="463" t="s">
        <v>904</v>
      </c>
      <c r="C26" s="463" t="s">
        <v>905</v>
      </c>
      <c r="D26" s="465" t="s">
        <v>868</v>
      </c>
      <c r="E26" s="462" t="s">
        <v>906</v>
      </c>
      <c r="F26" s="470" t="s">
        <v>907</v>
      </c>
      <c r="G26" s="463" t="s">
        <v>776</v>
      </c>
      <c r="H26" s="471" t="s">
        <v>908</v>
      </c>
      <c r="I26" s="462" t="s">
        <v>909</v>
      </c>
      <c r="J26" s="463" t="s">
        <v>910</v>
      </c>
      <c r="K26" s="463" t="s">
        <v>740</v>
      </c>
      <c r="L26" s="464" t="s">
        <v>871</v>
      </c>
    </row>
    <row r="27" spans="1:12">
      <c r="A27" s="462" t="s">
        <v>911</v>
      </c>
      <c r="B27" s="463" t="s">
        <v>912</v>
      </c>
      <c r="C27" s="463" t="s">
        <v>913</v>
      </c>
      <c r="D27" s="465" t="s">
        <v>914</v>
      </c>
      <c r="E27" s="468"/>
      <c r="F27" s="467"/>
      <c r="G27" s="467"/>
      <c r="H27" s="465"/>
      <c r="I27" s="462" t="s">
        <v>915</v>
      </c>
      <c r="J27" s="462" t="s">
        <v>916</v>
      </c>
      <c r="K27" s="463" t="s">
        <v>780</v>
      </c>
      <c r="L27" s="464" t="s">
        <v>917</v>
      </c>
    </row>
    <row r="28" spans="1:12">
      <c r="A28" s="462" t="s">
        <v>918</v>
      </c>
      <c r="B28" s="462" t="s">
        <v>919</v>
      </c>
      <c r="C28" s="463" t="s">
        <v>913</v>
      </c>
      <c r="D28" s="465" t="s">
        <v>914</v>
      </c>
      <c r="E28" s="462"/>
      <c r="F28" s="463"/>
      <c r="G28" s="463"/>
      <c r="H28" s="465"/>
      <c r="I28" s="462" t="s">
        <v>920</v>
      </c>
      <c r="J28" s="462" t="s">
        <v>921</v>
      </c>
      <c r="K28" s="463" t="s">
        <v>758</v>
      </c>
      <c r="L28" s="464" t="s">
        <v>922</v>
      </c>
    </row>
    <row r="29" spans="1:12">
      <c r="A29" s="462" t="s">
        <v>923</v>
      </c>
      <c r="B29" s="463" t="s">
        <v>924</v>
      </c>
      <c r="C29" s="463" t="s">
        <v>740</v>
      </c>
      <c r="D29" s="464" t="s">
        <v>925</v>
      </c>
      <c r="E29" s="462"/>
      <c r="F29" s="463"/>
      <c r="G29" s="463"/>
      <c r="H29" s="465"/>
      <c r="I29" s="462" t="s">
        <v>926</v>
      </c>
      <c r="J29" s="463" t="s">
        <v>927</v>
      </c>
      <c r="K29" s="463" t="s">
        <v>928</v>
      </c>
      <c r="L29" s="465" t="s">
        <v>929</v>
      </c>
    </row>
    <row r="30" spans="1:12">
      <c r="A30" s="462" t="s">
        <v>930</v>
      </c>
      <c r="B30" s="463" t="s">
        <v>931</v>
      </c>
      <c r="C30" s="463" t="s">
        <v>905</v>
      </c>
      <c r="D30" s="464" t="s">
        <v>932</v>
      </c>
      <c r="E30" s="462"/>
      <c r="F30" s="467"/>
      <c r="G30" s="463"/>
      <c r="H30" s="465"/>
      <c r="I30" s="462" t="s">
        <v>933</v>
      </c>
      <c r="J30" s="463" t="s">
        <v>934</v>
      </c>
      <c r="K30" s="463" t="s">
        <v>809</v>
      </c>
      <c r="L30" s="464" t="s">
        <v>935</v>
      </c>
    </row>
    <row r="31" spans="1:12">
      <c r="A31" s="462" t="s">
        <v>936</v>
      </c>
      <c r="B31" s="463" t="s">
        <v>937</v>
      </c>
      <c r="C31" s="463" t="s">
        <v>740</v>
      </c>
      <c r="D31" s="464" t="s">
        <v>822</v>
      </c>
      <c r="E31" s="462"/>
      <c r="F31" s="463"/>
      <c r="G31" s="463"/>
      <c r="H31" s="465"/>
      <c r="I31" s="462" t="s">
        <v>938</v>
      </c>
      <c r="J31" s="463" t="s">
        <v>939</v>
      </c>
      <c r="K31" s="463" t="s">
        <v>831</v>
      </c>
      <c r="L31" s="465" t="s">
        <v>935</v>
      </c>
    </row>
    <row r="32" spans="1:12">
      <c r="A32" s="462" t="s">
        <v>940</v>
      </c>
      <c r="B32" s="462" t="s">
        <v>941</v>
      </c>
      <c r="C32" s="462" t="s">
        <v>942</v>
      </c>
      <c r="D32" s="464" t="s">
        <v>943</v>
      </c>
      <c r="E32" s="462"/>
      <c r="F32" s="463"/>
      <c r="G32" s="463"/>
      <c r="H32" s="465"/>
      <c r="I32" s="462" t="s">
        <v>944</v>
      </c>
      <c r="J32" s="462" t="s">
        <v>945</v>
      </c>
      <c r="K32" s="463" t="s">
        <v>858</v>
      </c>
      <c r="L32" s="465" t="s">
        <v>946</v>
      </c>
    </row>
    <row r="33" spans="1:12">
      <c r="A33" s="462" t="s">
        <v>947</v>
      </c>
      <c r="B33" s="462" t="s">
        <v>822</v>
      </c>
      <c r="C33" s="462" t="s">
        <v>740</v>
      </c>
      <c r="D33" s="464" t="s">
        <v>948</v>
      </c>
      <c r="E33" s="462"/>
      <c r="F33" s="467"/>
      <c r="G33" s="463"/>
      <c r="H33" s="465"/>
      <c r="I33" s="462" t="s">
        <v>949</v>
      </c>
      <c r="J33" s="462" t="s">
        <v>950</v>
      </c>
      <c r="K33" s="463" t="s">
        <v>858</v>
      </c>
      <c r="L33" s="464" t="s">
        <v>862</v>
      </c>
    </row>
    <row r="34" spans="1:12">
      <c r="A34" s="462" t="s">
        <v>951</v>
      </c>
      <c r="B34" s="462" t="s">
        <v>952</v>
      </c>
      <c r="C34" s="462" t="s">
        <v>766</v>
      </c>
      <c r="D34" s="464" t="s">
        <v>948</v>
      </c>
      <c r="E34" s="462"/>
      <c r="F34" s="463"/>
      <c r="G34" s="463"/>
      <c r="H34" s="465"/>
      <c r="I34" s="462" t="s">
        <v>953</v>
      </c>
      <c r="J34" s="463" t="s">
        <v>954</v>
      </c>
      <c r="K34" s="463" t="s">
        <v>750</v>
      </c>
      <c r="L34" s="464" t="s">
        <v>955</v>
      </c>
    </row>
    <row r="35" spans="1:12">
      <c r="A35" s="462" t="s">
        <v>956</v>
      </c>
      <c r="B35" s="462" t="s">
        <v>957</v>
      </c>
      <c r="C35" s="462" t="s">
        <v>831</v>
      </c>
      <c r="D35" s="464" t="s">
        <v>958</v>
      </c>
      <c r="I35" s="462" t="s">
        <v>959</v>
      </c>
      <c r="J35" s="463" t="s">
        <v>960</v>
      </c>
      <c r="K35" s="463" t="s">
        <v>776</v>
      </c>
      <c r="L35" s="465" t="s">
        <v>961</v>
      </c>
    </row>
    <row r="36" spans="1:12">
      <c r="A36" s="462" t="s">
        <v>962</v>
      </c>
      <c r="B36" s="463" t="s">
        <v>868</v>
      </c>
      <c r="C36" s="463" t="s">
        <v>963</v>
      </c>
      <c r="D36" s="464" t="s">
        <v>964</v>
      </c>
      <c r="I36" s="462" t="s">
        <v>965</v>
      </c>
      <c r="J36" s="463" t="s">
        <v>790</v>
      </c>
      <c r="K36" s="463" t="s">
        <v>780</v>
      </c>
      <c r="L36" s="465" t="s">
        <v>966</v>
      </c>
    </row>
    <row r="37" spans="1:12">
      <c r="A37" s="462" t="s">
        <v>967</v>
      </c>
      <c r="B37" s="463" t="s">
        <v>968</v>
      </c>
      <c r="C37" s="463" t="s">
        <v>766</v>
      </c>
      <c r="D37" s="464" t="s">
        <v>943</v>
      </c>
    </row>
    <row r="38" spans="1:12">
      <c r="A38" s="462" t="s">
        <v>969</v>
      </c>
      <c r="B38" s="463" t="s">
        <v>970</v>
      </c>
      <c r="C38" s="462" t="s">
        <v>971</v>
      </c>
      <c r="D38" s="464" t="s">
        <v>840</v>
      </c>
    </row>
    <row r="39" spans="1:12">
      <c r="A39" s="462" t="s">
        <v>972</v>
      </c>
      <c r="B39" s="463" t="s">
        <v>973</v>
      </c>
      <c r="C39" s="462" t="s">
        <v>971</v>
      </c>
      <c r="D39" s="464" t="s">
        <v>974</v>
      </c>
    </row>
    <row r="40" spans="1:12">
      <c r="A40" s="462" t="s">
        <v>975</v>
      </c>
      <c r="B40" s="463" t="s">
        <v>976</v>
      </c>
      <c r="C40" s="462" t="s">
        <v>971</v>
      </c>
      <c r="D40" s="464" t="s">
        <v>977</v>
      </c>
    </row>
    <row r="41" spans="1:12">
      <c r="A41" s="462" t="s">
        <v>978</v>
      </c>
      <c r="B41" s="462" t="s">
        <v>979</v>
      </c>
      <c r="C41" s="462" t="s">
        <v>831</v>
      </c>
      <c r="D41" s="464" t="s">
        <v>980</v>
      </c>
    </row>
    <row r="42" spans="1:12">
      <c r="A42" s="462" t="s">
        <v>981</v>
      </c>
      <c r="B42" s="463" t="s">
        <v>795</v>
      </c>
      <c r="C42" s="463" t="s">
        <v>982</v>
      </c>
      <c r="D42" s="464" t="s">
        <v>977</v>
      </c>
    </row>
    <row r="43" spans="1:12">
      <c r="A43" s="462" t="s">
        <v>983</v>
      </c>
      <c r="B43" s="463" t="s">
        <v>984</v>
      </c>
      <c r="C43" s="463" t="s">
        <v>740</v>
      </c>
      <c r="D43" s="464" t="s">
        <v>865</v>
      </c>
    </row>
    <row r="44" spans="1:12">
      <c r="A44" s="462" t="s">
        <v>985</v>
      </c>
      <c r="B44" s="463" t="s">
        <v>986</v>
      </c>
      <c r="C44" s="463" t="s">
        <v>905</v>
      </c>
      <c r="D44" s="464" t="s">
        <v>987</v>
      </c>
    </row>
    <row r="45" spans="1:12">
      <c r="A45" s="462" t="s">
        <v>988</v>
      </c>
      <c r="B45" s="463" t="s">
        <v>744</v>
      </c>
      <c r="C45" s="463" t="s">
        <v>740</v>
      </c>
      <c r="D45" s="464" t="s">
        <v>989</v>
      </c>
    </row>
    <row r="46" spans="1:12">
      <c r="A46" s="462" t="s">
        <v>990</v>
      </c>
      <c r="B46" s="463" t="s">
        <v>991</v>
      </c>
      <c r="C46" s="463" t="s">
        <v>740</v>
      </c>
      <c r="D46" s="464" t="s">
        <v>992</v>
      </c>
    </row>
    <row r="47" spans="1:12">
      <c r="A47" s="462" t="s">
        <v>993</v>
      </c>
      <c r="B47" s="463" t="s">
        <v>855</v>
      </c>
      <c r="C47" s="463" t="s">
        <v>780</v>
      </c>
      <c r="D47" s="464" t="s">
        <v>841</v>
      </c>
    </row>
    <row r="48" spans="1:12">
      <c r="A48" s="462" t="s">
        <v>994</v>
      </c>
      <c r="B48" s="463" t="s">
        <v>995</v>
      </c>
      <c r="C48" s="463" t="s">
        <v>740</v>
      </c>
      <c r="D48" s="464" t="s">
        <v>795</v>
      </c>
    </row>
    <row r="49" spans="1:4">
      <c r="A49" s="462"/>
      <c r="B49" s="463"/>
      <c r="C49" s="463"/>
      <c r="D49" s="464"/>
    </row>
    <row r="50" spans="1:4">
      <c r="A50" s="462"/>
      <c r="B50" s="463"/>
      <c r="C50" s="463"/>
      <c r="D50" s="464"/>
    </row>
    <row r="114" spans="1:4">
      <c r="A114" s="466"/>
      <c r="B114" s="463"/>
      <c r="C114" s="463"/>
      <c r="D114" s="464"/>
    </row>
    <row r="115" spans="1:4">
      <c r="A115" s="462"/>
      <c r="B115" s="463"/>
      <c r="C115" s="463"/>
      <c r="D115" s="464"/>
    </row>
    <row r="116" spans="1:4">
      <c r="A116" s="462"/>
      <c r="B116" s="463"/>
      <c r="C116" s="463"/>
      <c r="D116" s="464"/>
    </row>
    <row r="117" spans="1:4">
      <c r="A117" s="462"/>
      <c r="B117" s="463"/>
      <c r="C117" s="463"/>
      <c r="D117" s="465"/>
    </row>
    <row r="118" spans="1:4">
      <c r="A118" s="462"/>
      <c r="B118" s="463"/>
      <c r="C118" s="463"/>
      <c r="D118" s="465"/>
    </row>
    <row r="119" spans="1:4">
      <c r="A119" s="462"/>
      <c r="B119" s="463"/>
      <c r="C119" s="463"/>
      <c r="D119" s="465"/>
    </row>
    <row r="120" spans="1:4">
      <c r="A120" s="462"/>
      <c r="B120" s="463"/>
      <c r="C120" s="463"/>
      <c r="D120" s="464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0"/>
  <sheetViews>
    <sheetView zoomScale="80" zoomScaleNormal="80" workbookViewId="0">
      <pane xSplit="2" ySplit="13" topLeftCell="C464" activePane="bottomRight" state="frozen"/>
      <selection pane="topRight" activeCell="C1" sqref="C1"/>
      <selection pane="bottomLeft" activeCell="A2" sqref="A2"/>
      <selection pane="bottomRight" activeCell="A402" sqref="A402"/>
    </sheetView>
  </sheetViews>
  <sheetFormatPr defaultRowHeight="12.75"/>
  <cols>
    <col min="1" max="1" width="39.7109375" style="474" customWidth="1"/>
    <col min="2" max="2" width="21" style="474" bestFit="1" customWidth="1"/>
    <col min="3" max="3" width="30.28515625" style="474" bestFit="1" customWidth="1"/>
    <col min="4" max="4" width="15.5703125" style="474" bestFit="1" customWidth="1"/>
    <col min="5" max="5" width="11" style="474" bestFit="1" customWidth="1"/>
    <col min="6" max="6" width="18.28515625" style="475" bestFit="1" customWidth="1"/>
    <col min="7" max="7" width="23" style="474" bestFit="1" customWidth="1"/>
    <col min="8" max="8" width="13.28515625" style="474" bestFit="1" customWidth="1"/>
    <col min="9" max="9" width="11" style="474" bestFit="1" customWidth="1"/>
    <col min="10" max="10" width="19.42578125" style="475" bestFit="1" customWidth="1"/>
    <col min="11" max="11" width="32.140625" style="474" bestFit="1" customWidth="1"/>
    <col min="12" max="12" width="13.42578125" style="474" bestFit="1" customWidth="1"/>
    <col min="13" max="13" width="11" style="474" bestFit="1" customWidth="1"/>
    <col min="14" max="14" width="14.42578125" style="474" bestFit="1" customWidth="1"/>
    <col min="15" max="16384" width="9.140625" style="474"/>
  </cols>
  <sheetData>
    <row r="1" spans="1:14">
      <c r="A1" s="472" t="s">
        <v>996</v>
      </c>
      <c r="B1" s="473"/>
      <c r="C1" s="473"/>
    </row>
    <row r="2" spans="1:14">
      <c r="A2" s="474" t="s">
        <v>997</v>
      </c>
      <c r="B2" s="473"/>
      <c r="C2" s="473"/>
    </row>
    <row r="3" spans="1:14">
      <c r="A3" s="474" t="s">
        <v>998</v>
      </c>
      <c r="B3" s="473"/>
      <c r="C3" s="473"/>
    </row>
    <row r="4" spans="1:14">
      <c r="A4" s="474" t="s">
        <v>999</v>
      </c>
      <c r="B4" s="473"/>
      <c r="C4" s="473"/>
    </row>
    <row r="5" spans="1:14">
      <c r="A5" s="474" t="s">
        <v>1000</v>
      </c>
      <c r="B5" s="473"/>
      <c r="C5" s="473"/>
    </row>
    <row r="6" spans="1:14">
      <c r="A6" s="474" t="s">
        <v>1001</v>
      </c>
      <c r="B6" s="473"/>
      <c r="C6" s="473"/>
    </row>
    <row r="7" spans="1:14">
      <c r="A7" s="474" t="s">
        <v>1002</v>
      </c>
      <c r="B7" s="473"/>
      <c r="C7" s="473"/>
    </row>
    <row r="8" spans="1:14">
      <c r="A8" s="127" t="s">
        <v>1003</v>
      </c>
      <c r="B8" s="473"/>
      <c r="C8" s="473"/>
    </row>
    <row r="9" spans="1:14">
      <c r="A9" s="474" t="s">
        <v>1004</v>
      </c>
      <c r="B9" s="473"/>
      <c r="C9" s="473"/>
    </row>
    <row r="10" spans="1:14">
      <c r="A10" s="474" t="s">
        <v>1005</v>
      </c>
      <c r="B10" s="473"/>
      <c r="C10" s="473"/>
    </row>
    <row r="11" spans="1:14">
      <c r="B11" s="473"/>
      <c r="C11" s="473"/>
    </row>
    <row r="12" spans="1:14">
      <c r="B12" s="473"/>
      <c r="C12" s="473"/>
    </row>
    <row r="13" spans="1:14">
      <c r="A13" s="476" t="s">
        <v>1006</v>
      </c>
      <c r="B13" s="477" t="s">
        <v>1007</v>
      </c>
      <c r="C13" s="476" t="s">
        <v>1008</v>
      </c>
      <c r="D13" s="476" t="s">
        <v>1009</v>
      </c>
      <c r="E13" s="478" t="s">
        <v>1010</v>
      </c>
      <c r="F13" s="477" t="s">
        <v>1011</v>
      </c>
      <c r="G13" s="476" t="s">
        <v>1012</v>
      </c>
      <c r="H13" s="476" t="s">
        <v>1013</v>
      </c>
      <c r="I13" s="478" t="s">
        <v>1010</v>
      </c>
      <c r="J13" s="477" t="s">
        <v>1011</v>
      </c>
      <c r="K13" s="479" t="s">
        <v>1014</v>
      </c>
      <c r="L13" s="476" t="s">
        <v>1013</v>
      </c>
      <c r="M13" s="478" t="s">
        <v>1010</v>
      </c>
      <c r="N13" s="478" t="s">
        <v>1011</v>
      </c>
    </row>
    <row r="14" spans="1:14">
      <c r="A14" s="480" t="s">
        <v>1015</v>
      </c>
      <c r="B14" s="481" t="s">
        <v>511</v>
      </c>
      <c r="C14" s="474" t="s">
        <v>1016</v>
      </c>
      <c r="D14" s="474" t="s">
        <v>1017</v>
      </c>
      <c r="E14" s="473" t="s">
        <v>18</v>
      </c>
      <c r="F14" s="475" t="s">
        <v>1018</v>
      </c>
      <c r="I14" s="473"/>
      <c r="K14" s="482"/>
      <c r="M14" s="473"/>
      <c r="N14" s="473"/>
    </row>
    <row r="15" spans="1:14">
      <c r="A15" s="480"/>
      <c r="B15" s="475"/>
      <c r="C15" s="474" t="s">
        <v>1019</v>
      </c>
      <c r="D15" s="474" t="s">
        <v>1020</v>
      </c>
      <c r="E15" s="473" t="s">
        <v>114</v>
      </c>
      <c r="I15" s="473"/>
      <c r="K15" s="482"/>
      <c r="M15" s="473"/>
      <c r="N15" s="473"/>
    </row>
    <row r="16" spans="1:14">
      <c r="A16" s="480"/>
      <c r="B16" s="475"/>
      <c r="C16" s="474" t="s">
        <v>1021</v>
      </c>
      <c r="D16" s="474" t="s">
        <v>1020</v>
      </c>
      <c r="E16" s="473" t="s">
        <v>114</v>
      </c>
      <c r="I16" s="473"/>
      <c r="K16" s="482"/>
      <c r="M16" s="473"/>
      <c r="N16" s="473"/>
    </row>
    <row r="17" spans="1:14" s="484" customFormat="1">
      <c r="A17" s="480" t="s">
        <v>278</v>
      </c>
      <c r="B17" s="483" t="s">
        <v>1022</v>
      </c>
      <c r="C17" s="484" t="s">
        <v>1023</v>
      </c>
      <c r="D17" s="484" t="s">
        <v>1024</v>
      </c>
      <c r="E17" s="485" t="s">
        <v>114</v>
      </c>
      <c r="F17" s="486" t="s">
        <v>1025</v>
      </c>
      <c r="G17" s="484" t="s">
        <v>1026</v>
      </c>
      <c r="H17" s="484" t="s">
        <v>1027</v>
      </c>
      <c r="I17" s="485" t="s">
        <v>1028</v>
      </c>
      <c r="J17" s="486" t="s">
        <v>1029</v>
      </c>
      <c r="K17" s="487" t="s">
        <v>1030</v>
      </c>
      <c r="L17" s="484" t="s">
        <v>1024</v>
      </c>
      <c r="M17" s="485" t="s">
        <v>1031</v>
      </c>
      <c r="N17" s="485" t="s">
        <v>1029</v>
      </c>
    </row>
    <row r="18" spans="1:14" s="484" customFormat="1">
      <c r="A18" s="480"/>
      <c r="B18" s="486"/>
      <c r="C18" s="474" t="s">
        <v>1032</v>
      </c>
      <c r="D18" s="474" t="s">
        <v>1020</v>
      </c>
      <c r="E18" s="488" t="s">
        <v>1033</v>
      </c>
      <c r="F18" s="475" t="s">
        <v>1034</v>
      </c>
      <c r="G18" s="484" t="s">
        <v>1035</v>
      </c>
      <c r="H18" s="484" t="s">
        <v>1036</v>
      </c>
      <c r="I18" s="485" t="s">
        <v>114</v>
      </c>
      <c r="J18" s="486" t="s">
        <v>1029</v>
      </c>
      <c r="K18" s="487" t="s">
        <v>1037</v>
      </c>
      <c r="L18" s="484" t="s">
        <v>1036</v>
      </c>
      <c r="M18" s="485" t="s">
        <v>1031</v>
      </c>
      <c r="N18" s="485" t="s">
        <v>1029</v>
      </c>
    </row>
    <row r="19" spans="1:14" s="484" customFormat="1">
      <c r="A19" s="480"/>
      <c r="B19" s="486"/>
      <c r="C19" s="484" t="s">
        <v>1019</v>
      </c>
      <c r="D19" s="484" t="s">
        <v>328</v>
      </c>
      <c r="E19" s="485" t="s">
        <v>10</v>
      </c>
      <c r="F19" s="486"/>
      <c r="I19" s="485"/>
      <c r="J19" s="486"/>
      <c r="K19" s="487" t="s">
        <v>1038</v>
      </c>
      <c r="L19" s="484" t="s">
        <v>1036</v>
      </c>
      <c r="M19" s="485" t="s">
        <v>1031</v>
      </c>
      <c r="N19" s="485" t="s">
        <v>1029</v>
      </c>
    </row>
    <row r="20" spans="1:14" s="484" customFormat="1">
      <c r="A20" s="480"/>
      <c r="B20" s="486"/>
      <c r="E20" s="485"/>
      <c r="F20" s="486"/>
      <c r="G20" s="474"/>
      <c r="I20" s="485"/>
      <c r="J20" s="486"/>
      <c r="K20" s="487" t="s">
        <v>1039</v>
      </c>
      <c r="L20" s="484" t="s">
        <v>1027</v>
      </c>
      <c r="M20" s="485" t="s">
        <v>1031</v>
      </c>
      <c r="N20" s="485" t="s">
        <v>1029</v>
      </c>
    </row>
    <row r="21" spans="1:14" s="484" customFormat="1">
      <c r="A21" s="480"/>
      <c r="B21" s="486"/>
      <c r="E21" s="485"/>
      <c r="F21" s="486"/>
      <c r="I21" s="485"/>
      <c r="J21" s="486"/>
      <c r="K21" s="487" t="s">
        <v>1040</v>
      </c>
      <c r="L21" s="484" t="s">
        <v>1024</v>
      </c>
      <c r="M21" s="485" t="s">
        <v>1031</v>
      </c>
      <c r="N21" s="485" t="s">
        <v>1029</v>
      </c>
    </row>
    <row r="22" spans="1:14" s="484" customFormat="1">
      <c r="A22" s="480"/>
      <c r="B22" s="486"/>
      <c r="E22" s="485"/>
      <c r="F22" s="486"/>
      <c r="I22" s="485"/>
      <c r="J22" s="486"/>
      <c r="K22" s="487" t="s">
        <v>1041</v>
      </c>
      <c r="L22" s="484" t="s">
        <v>1024</v>
      </c>
      <c r="M22" s="485" t="s">
        <v>114</v>
      </c>
      <c r="N22" s="485" t="s">
        <v>1029</v>
      </c>
    </row>
    <row r="23" spans="1:14">
      <c r="A23" s="480"/>
      <c r="B23" s="475"/>
      <c r="E23" s="473"/>
      <c r="I23" s="473"/>
      <c r="J23" s="489"/>
      <c r="K23" s="482" t="s">
        <v>1042</v>
      </c>
      <c r="L23" s="474" t="s">
        <v>1027</v>
      </c>
      <c r="M23" s="473" t="s">
        <v>1043</v>
      </c>
      <c r="N23" s="473" t="s">
        <v>1044</v>
      </c>
    </row>
    <row r="24" spans="1:14">
      <c r="A24" s="480"/>
      <c r="B24" s="475"/>
      <c r="E24" s="473"/>
      <c r="I24" s="473"/>
      <c r="J24" s="489"/>
      <c r="K24" s="487" t="s">
        <v>1045</v>
      </c>
      <c r="L24" s="474" t="s">
        <v>1024</v>
      </c>
      <c r="M24" s="490" t="s">
        <v>1046</v>
      </c>
      <c r="N24" s="485" t="s">
        <v>1047</v>
      </c>
    </row>
    <row r="25" spans="1:14">
      <c r="A25" s="480" t="s">
        <v>1048</v>
      </c>
      <c r="B25" s="483" t="s">
        <v>1022</v>
      </c>
      <c r="C25" s="474" t="s">
        <v>1049</v>
      </c>
      <c r="D25" s="474" t="s">
        <v>1050</v>
      </c>
      <c r="E25" s="473" t="s">
        <v>1031</v>
      </c>
      <c r="F25" s="475" t="s">
        <v>1025</v>
      </c>
      <c r="G25" s="474" t="s">
        <v>1026</v>
      </c>
      <c r="H25" s="474" t="s">
        <v>1027</v>
      </c>
      <c r="I25" s="473" t="s">
        <v>1031</v>
      </c>
      <c r="J25" s="489" t="s">
        <v>1051</v>
      </c>
      <c r="K25" s="482" t="s">
        <v>1030</v>
      </c>
      <c r="L25" s="474" t="s">
        <v>1024</v>
      </c>
      <c r="M25" s="473" t="s">
        <v>1031</v>
      </c>
      <c r="N25" s="473" t="s">
        <v>1029</v>
      </c>
    </row>
    <row r="26" spans="1:14">
      <c r="A26" s="480"/>
      <c r="B26" s="475"/>
      <c r="C26" s="474" t="s">
        <v>1052</v>
      </c>
      <c r="D26" s="474" t="s">
        <v>1050</v>
      </c>
      <c r="E26" s="473" t="s">
        <v>1053</v>
      </c>
      <c r="F26" s="475" t="s">
        <v>1054</v>
      </c>
      <c r="I26" s="473"/>
      <c r="J26" s="489"/>
      <c r="K26" s="487" t="s">
        <v>1040</v>
      </c>
      <c r="L26" s="484" t="s">
        <v>1024</v>
      </c>
      <c r="M26" s="485" t="s">
        <v>114</v>
      </c>
      <c r="N26" s="473" t="s">
        <v>1029</v>
      </c>
    </row>
    <row r="27" spans="1:14">
      <c r="A27" s="480"/>
      <c r="B27" s="475"/>
      <c r="C27" s="474" t="s">
        <v>1055</v>
      </c>
      <c r="D27" s="474" t="s">
        <v>1056</v>
      </c>
      <c r="E27" s="490" t="s">
        <v>1057</v>
      </c>
      <c r="F27" s="475" t="s">
        <v>1058</v>
      </c>
      <c r="I27" s="473"/>
      <c r="J27" s="489"/>
      <c r="K27" s="487" t="s">
        <v>1037</v>
      </c>
      <c r="L27" s="484" t="s">
        <v>1036</v>
      </c>
      <c r="M27" s="485" t="s">
        <v>114</v>
      </c>
      <c r="N27" s="485" t="s">
        <v>1029</v>
      </c>
    </row>
    <row r="28" spans="1:14">
      <c r="A28" s="480"/>
      <c r="B28" s="475"/>
      <c r="C28" s="474" t="s">
        <v>1019</v>
      </c>
      <c r="D28" s="474" t="s">
        <v>1059</v>
      </c>
      <c r="E28" s="473" t="s">
        <v>1031</v>
      </c>
      <c r="I28" s="473"/>
      <c r="J28" s="489"/>
      <c r="K28" s="487" t="s">
        <v>1038</v>
      </c>
      <c r="L28" s="484" t="s">
        <v>1036</v>
      </c>
      <c r="M28" s="485" t="s">
        <v>1031</v>
      </c>
      <c r="N28" s="485" t="s">
        <v>1029</v>
      </c>
    </row>
    <row r="29" spans="1:14">
      <c r="A29" s="480"/>
      <c r="B29" s="475"/>
      <c r="C29" s="474" t="s">
        <v>1060</v>
      </c>
      <c r="D29" s="474" t="s">
        <v>1056</v>
      </c>
      <c r="E29" s="473" t="s">
        <v>18</v>
      </c>
      <c r="I29" s="473"/>
      <c r="J29" s="489"/>
      <c r="K29" s="487" t="s">
        <v>1040</v>
      </c>
      <c r="L29" s="484" t="s">
        <v>1024</v>
      </c>
      <c r="M29" s="485" t="s">
        <v>1031</v>
      </c>
      <c r="N29" s="485" t="s">
        <v>1029</v>
      </c>
    </row>
    <row r="30" spans="1:14">
      <c r="A30" s="480"/>
      <c r="B30" s="475"/>
      <c r="E30" s="473"/>
      <c r="I30" s="473"/>
      <c r="J30" s="489"/>
      <c r="K30" s="487" t="s">
        <v>1045</v>
      </c>
      <c r="L30" s="484" t="s">
        <v>1024</v>
      </c>
      <c r="M30" s="491" t="s">
        <v>1061</v>
      </c>
      <c r="N30" s="485" t="s">
        <v>1047</v>
      </c>
    </row>
    <row r="31" spans="1:14">
      <c r="A31" s="480" t="s">
        <v>520</v>
      </c>
      <c r="B31" s="492" t="s">
        <v>10</v>
      </c>
      <c r="C31" s="474" t="s">
        <v>1062</v>
      </c>
      <c r="D31" s="474" t="s">
        <v>1017</v>
      </c>
      <c r="E31" s="473" t="s">
        <v>114</v>
      </c>
      <c r="F31" s="475" t="s">
        <v>1063</v>
      </c>
      <c r="G31" s="474" t="s">
        <v>1064</v>
      </c>
      <c r="H31" s="474" t="s">
        <v>1027</v>
      </c>
      <c r="I31" s="473" t="s">
        <v>1065</v>
      </c>
      <c r="J31" s="489" t="s">
        <v>1066</v>
      </c>
      <c r="K31" s="487" t="s">
        <v>1067</v>
      </c>
      <c r="L31" s="484" t="s">
        <v>1017</v>
      </c>
      <c r="M31" s="485" t="s">
        <v>1068</v>
      </c>
      <c r="N31" s="485" t="s">
        <v>1069</v>
      </c>
    </row>
    <row r="32" spans="1:14">
      <c r="A32" s="480"/>
      <c r="B32" s="475"/>
      <c r="C32" s="474" t="s">
        <v>1052</v>
      </c>
      <c r="D32" s="474" t="s">
        <v>1059</v>
      </c>
      <c r="E32" s="473" t="s">
        <v>114</v>
      </c>
      <c r="F32" s="475" t="s">
        <v>1054</v>
      </c>
      <c r="G32" s="474" t="s">
        <v>1035</v>
      </c>
      <c r="H32" s="474" t="s">
        <v>1036</v>
      </c>
      <c r="I32" s="473" t="s">
        <v>1070</v>
      </c>
      <c r="J32" s="489" t="s">
        <v>1071</v>
      </c>
      <c r="K32" s="487"/>
      <c r="L32" s="484"/>
      <c r="M32" s="485"/>
      <c r="N32" s="485"/>
    </row>
    <row r="33" spans="1:14">
      <c r="A33" s="480"/>
      <c r="B33" s="475"/>
      <c r="C33" s="474" t="s">
        <v>1019</v>
      </c>
      <c r="D33" s="474" t="s">
        <v>1059</v>
      </c>
      <c r="E33" s="473" t="s">
        <v>1043</v>
      </c>
      <c r="I33" s="473"/>
      <c r="J33" s="489"/>
      <c r="K33" s="487"/>
      <c r="L33" s="484"/>
      <c r="M33" s="485"/>
      <c r="N33" s="485"/>
    </row>
    <row r="34" spans="1:14">
      <c r="A34" s="480"/>
      <c r="B34" s="475"/>
      <c r="C34" s="474" t="s">
        <v>1072</v>
      </c>
      <c r="D34" s="474" t="s">
        <v>1073</v>
      </c>
      <c r="E34" s="473" t="s">
        <v>21</v>
      </c>
      <c r="I34" s="473"/>
      <c r="J34" s="489"/>
      <c r="K34" s="487"/>
      <c r="L34" s="484"/>
      <c r="M34" s="485"/>
      <c r="N34" s="485"/>
    </row>
    <row r="35" spans="1:14">
      <c r="A35" s="480"/>
      <c r="B35" s="475"/>
      <c r="C35" s="474" t="s">
        <v>1016</v>
      </c>
      <c r="D35" s="474" t="s">
        <v>1073</v>
      </c>
      <c r="E35" s="473" t="s">
        <v>1031</v>
      </c>
      <c r="I35" s="473"/>
      <c r="J35" s="489"/>
      <c r="K35" s="487"/>
      <c r="L35" s="484"/>
      <c r="M35" s="485"/>
      <c r="N35" s="485"/>
    </row>
    <row r="36" spans="1:14">
      <c r="A36" s="480" t="s">
        <v>220</v>
      </c>
      <c r="B36" s="492" t="s">
        <v>10</v>
      </c>
      <c r="C36" s="474" t="s">
        <v>1052</v>
      </c>
      <c r="D36" s="474" t="s">
        <v>1017</v>
      </c>
      <c r="E36" s="473" t="s">
        <v>1053</v>
      </c>
      <c r="F36" s="475" t="s">
        <v>1054</v>
      </c>
      <c r="G36" s="474" t="s">
        <v>1035</v>
      </c>
      <c r="H36" s="474" t="s">
        <v>1036</v>
      </c>
      <c r="I36" s="473" t="s">
        <v>1043</v>
      </c>
      <c r="J36" s="475" t="s">
        <v>1071</v>
      </c>
      <c r="K36" s="487" t="s">
        <v>1074</v>
      </c>
      <c r="L36" s="484" t="s">
        <v>1036</v>
      </c>
      <c r="M36" s="485" t="s">
        <v>114</v>
      </c>
      <c r="N36" s="485" t="s">
        <v>1069</v>
      </c>
    </row>
    <row r="37" spans="1:14">
      <c r="A37" s="480"/>
      <c r="B37" s="475"/>
      <c r="C37" s="474" t="s">
        <v>1019</v>
      </c>
      <c r="D37" s="474" t="s">
        <v>1059</v>
      </c>
      <c r="E37" s="473" t="s">
        <v>1031</v>
      </c>
      <c r="G37" s="474" t="s">
        <v>1026</v>
      </c>
      <c r="H37" s="474" t="s">
        <v>1036</v>
      </c>
      <c r="I37" s="473" t="s">
        <v>114</v>
      </c>
      <c r="J37" s="475" t="s">
        <v>1051</v>
      </c>
      <c r="K37" s="487"/>
      <c r="L37" s="484"/>
      <c r="M37" s="485"/>
      <c r="N37" s="485"/>
    </row>
    <row r="38" spans="1:14">
      <c r="A38" s="480"/>
      <c r="B38" s="475"/>
      <c r="C38" s="474" t="s">
        <v>1072</v>
      </c>
      <c r="D38" s="474" t="s">
        <v>1020</v>
      </c>
      <c r="E38" s="473" t="s">
        <v>119</v>
      </c>
      <c r="G38" s="474" t="s">
        <v>1075</v>
      </c>
      <c r="H38" s="474" t="s">
        <v>1036</v>
      </c>
      <c r="I38" s="473" t="s">
        <v>1068</v>
      </c>
      <c r="J38" s="489" t="s">
        <v>1066</v>
      </c>
      <c r="K38" s="487"/>
      <c r="L38" s="484"/>
      <c r="M38" s="485"/>
      <c r="N38" s="485"/>
    </row>
    <row r="39" spans="1:14">
      <c r="A39" s="480" t="s">
        <v>19</v>
      </c>
      <c r="B39" s="492" t="s">
        <v>10</v>
      </c>
      <c r="C39" s="474" t="s">
        <v>1052</v>
      </c>
      <c r="D39" s="474" t="s">
        <v>1059</v>
      </c>
      <c r="E39" s="473" t="s">
        <v>1068</v>
      </c>
      <c r="F39" s="475" t="s">
        <v>1054</v>
      </c>
      <c r="G39" s="474" t="s">
        <v>1076</v>
      </c>
      <c r="H39" s="474" t="s">
        <v>1077</v>
      </c>
      <c r="I39" s="473" t="s">
        <v>119</v>
      </c>
      <c r="J39" s="475" t="s">
        <v>1078</v>
      </c>
      <c r="K39" s="487" t="s">
        <v>1079</v>
      </c>
      <c r="L39" s="484" t="s">
        <v>1024</v>
      </c>
      <c r="M39" s="485" t="s">
        <v>114</v>
      </c>
      <c r="N39" s="485" t="s">
        <v>1069</v>
      </c>
    </row>
    <row r="40" spans="1:14">
      <c r="A40" s="480"/>
      <c r="B40" s="486"/>
      <c r="C40" s="474" t="s">
        <v>1080</v>
      </c>
      <c r="D40" s="474" t="s">
        <v>1056</v>
      </c>
      <c r="E40" s="473" t="s">
        <v>114</v>
      </c>
      <c r="F40" s="475" t="s">
        <v>1054</v>
      </c>
      <c r="I40" s="473"/>
      <c r="J40" s="489"/>
      <c r="K40" s="487" t="s">
        <v>1030</v>
      </c>
      <c r="L40" s="484" t="s">
        <v>1050</v>
      </c>
      <c r="M40" s="485" t="s">
        <v>114</v>
      </c>
      <c r="N40" s="485" t="s">
        <v>1069</v>
      </c>
    </row>
    <row r="41" spans="1:14">
      <c r="A41" s="480"/>
      <c r="B41" s="486"/>
      <c r="C41" s="474" t="s">
        <v>1055</v>
      </c>
      <c r="D41" s="474" t="s">
        <v>1056</v>
      </c>
      <c r="E41" s="490" t="s">
        <v>1046</v>
      </c>
      <c r="F41" s="475" t="s">
        <v>1058</v>
      </c>
      <c r="I41" s="473"/>
      <c r="J41" s="489"/>
      <c r="K41" s="487" t="s">
        <v>1045</v>
      </c>
      <c r="L41" s="484" t="s">
        <v>1050</v>
      </c>
      <c r="M41" s="491" t="s">
        <v>1081</v>
      </c>
      <c r="N41" s="485" t="s">
        <v>1047</v>
      </c>
    </row>
    <row r="42" spans="1:14">
      <c r="A42" s="480"/>
      <c r="B42" s="486"/>
      <c r="C42" s="474" t="s">
        <v>1016</v>
      </c>
      <c r="D42" s="474" t="s">
        <v>1059</v>
      </c>
      <c r="E42" s="473" t="s">
        <v>1031</v>
      </c>
      <c r="I42" s="473"/>
      <c r="J42" s="489"/>
      <c r="K42" s="487"/>
      <c r="L42" s="484"/>
      <c r="M42" s="485"/>
      <c r="N42" s="485"/>
    </row>
    <row r="43" spans="1:14">
      <c r="A43" s="480"/>
      <c r="B43" s="486"/>
      <c r="C43" s="474" t="s">
        <v>1072</v>
      </c>
      <c r="D43" s="474" t="s">
        <v>1073</v>
      </c>
      <c r="E43" s="473" t="s">
        <v>1082</v>
      </c>
      <c r="I43" s="473"/>
      <c r="J43" s="489"/>
      <c r="K43" s="487"/>
      <c r="L43" s="484"/>
      <c r="M43" s="485"/>
      <c r="N43" s="485"/>
    </row>
    <row r="44" spans="1:14">
      <c r="A44" s="480"/>
      <c r="B44" s="486"/>
      <c r="C44" s="474" t="s">
        <v>1019</v>
      </c>
      <c r="D44" s="474" t="s">
        <v>1059</v>
      </c>
      <c r="E44" s="473" t="s">
        <v>1068</v>
      </c>
      <c r="I44" s="473"/>
      <c r="J44" s="489"/>
      <c r="K44" s="487"/>
      <c r="L44" s="484"/>
      <c r="M44" s="485"/>
      <c r="N44" s="485"/>
    </row>
    <row r="45" spans="1:14">
      <c r="A45" s="480"/>
      <c r="B45" s="486"/>
      <c r="C45" s="474" t="s">
        <v>1060</v>
      </c>
      <c r="D45" s="474" t="s">
        <v>1056</v>
      </c>
      <c r="E45" s="473" t="s">
        <v>114</v>
      </c>
      <c r="I45" s="473"/>
      <c r="J45" s="489"/>
      <c r="K45" s="487"/>
      <c r="L45" s="484"/>
      <c r="M45" s="485"/>
      <c r="N45" s="485"/>
    </row>
    <row r="46" spans="1:14">
      <c r="A46" s="480"/>
      <c r="B46" s="475"/>
      <c r="C46" s="474" t="s">
        <v>1021</v>
      </c>
      <c r="D46" s="474" t="s">
        <v>1020</v>
      </c>
      <c r="E46" s="473" t="s">
        <v>114</v>
      </c>
      <c r="I46" s="473"/>
      <c r="K46" s="482"/>
      <c r="M46" s="473"/>
      <c r="N46" s="473"/>
    </row>
    <row r="47" spans="1:14">
      <c r="A47" s="480" t="s">
        <v>28</v>
      </c>
      <c r="B47" s="481" t="s">
        <v>511</v>
      </c>
      <c r="C47" s="474" t="s">
        <v>1083</v>
      </c>
      <c r="D47" s="474" t="s">
        <v>1084</v>
      </c>
      <c r="E47" s="473" t="s">
        <v>1033</v>
      </c>
      <c r="F47" s="475" t="s">
        <v>1085</v>
      </c>
      <c r="I47" s="473"/>
      <c r="K47" s="482"/>
      <c r="M47" s="473"/>
      <c r="N47" s="473"/>
    </row>
    <row r="48" spans="1:14">
      <c r="A48" s="480"/>
      <c r="B48" s="475"/>
      <c r="C48" s="474" t="s">
        <v>1086</v>
      </c>
      <c r="D48" s="474" t="s">
        <v>1087</v>
      </c>
      <c r="E48" s="473" t="s">
        <v>1065</v>
      </c>
      <c r="F48" s="475" t="s">
        <v>1054</v>
      </c>
      <c r="I48" s="473"/>
      <c r="K48" s="482"/>
      <c r="M48" s="473"/>
      <c r="N48" s="473"/>
    </row>
    <row r="49" spans="1:14">
      <c r="A49" s="480"/>
      <c r="B49" s="475"/>
      <c r="C49" s="474" t="s">
        <v>1088</v>
      </c>
      <c r="D49" s="474" t="s">
        <v>1089</v>
      </c>
      <c r="E49" s="473" t="s">
        <v>1053</v>
      </c>
      <c r="F49" s="475" t="s">
        <v>1054</v>
      </c>
      <c r="I49" s="473"/>
      <c r="K49" s="482"/>
      <c r="M49" s="473"/>
      <c r="N49" s="473"/>
    </row>
    <row r="50" spans="1:14">
      <c r="A50" s="480"/>
      <c r="B50" s="475"/>
      <c r="C50" s="474" t="s">
        <v>1090</v>
      </c>
      <c r="D50" s="474" t="s">
        <v>1091</v>
      </c>
      <c r="E50" s="473" t="s">
        <v>1053</v>
      </c>
      <c r="F50" s="475" t="s">
        <v>1092</v>
      </c>
      <c r="I50" s="473"/>
      <c r="K50" s="482"/>
      <c r="M50" s="473"/>
      <c r="N50" s="473"/>
    </row>
    <row r="51" spans="1:14">
      <c r="A51" s="480"/>
      <c r="B51" s="475"/>
      <c r="C51" s="474" t="s">
        <v>1093</v>
      </c>
      <c r="D51" s="474" t="s">
        <v>1094</v>
      </c>
      <c r="E51" s="473" t="s">
        <v>1068</v>
      </c>
      <c r="F51" s="475" t="s">
        <v>1095</v>
      </c>
      <c r="I51" s="473"/>
      <c r="K51" s="482"/>
      <c r="M51" s="473"/>
      <c r="N51" s="473"/>
    </row>
    <row r="52" spans="1:14">
      <c r="A52" s="480"/>
      <c r="B52" s="475"/>
      <c r="C52" s="474" t="s">
        <v>1060</v>
      </c>
      <c r="D52" s="474" t="s">
        <v>1056</v>
      </c>
      <c r="E52" s="473" t="s">
        <v>114</v>
      </c>
      <c r="I52" s="473"/>
      <c r="K52" s="482"/>
      <c r="M52" s="473"/>
      <c r="N52" s="473"/>
    </row>
    <row r="53" spans="1:14">
      <c r="A53" s="480" t="s">
        <v>29</v>
      </c>
      <c r="B53" s="481" t="s">
        <v>511</v>
      </c>
      <c r="C53" s="474" t="s">
        <v>1096</v>
      </c>
      <c r="D53" s="474" t="s">
        <v>1097</v>
      </c>
      <c r="E53" s="473" t="s">
        <v>114</v>
      </c>
      <c r="F53" s="475" t="s">
        <v>1054</v>
      </c>
      <c r="I53" s="473"/>
      <c r="K53" s="482"/>
      <c r="M53" s="473"/>
      <c r="N53" s="473"/>
    </row>
    <row r="54" spans="1:14">
      <c r="A54" s="480"/>
      <c r="B54" s="475"/>
      <c r="C54" s="474" t="s">
        <v>1088</v>
      </c>
      <c r="D54" s="474" t="s">
        <v>1098</v>
      </c>
      <c r="E54" s="473" t="s">
        <v>1053</v>
      </c>
      <c r="F54" s="475" t="s">
        <v>1054</v>
      </c>
      <c r="I54" s="473"/>
      <c r="K54" s="482"/>
      <c r="M54" s="473"/>
      <c r="N54" s="473"/>
    </row>
    <row r="55" spans="1:14">
      <c r="A55" s="480"/>
      <c r="B55" s="475"/>
      <c r="C55" s="474" t="s">
        <v>1055</v>
      </c>
      <c r="D55" s="474" t="s">
        <v>1056</v>
      </c>
      <c r="E55" s="490" t="s">
        <v>1099</v>
      </c>
      <c r="F55" s="475" t="s">
        <v>1058</v>
      </c>
      <c r="I55" s="473"/>
      <c r="K55" s="482"/>
      <c r="M55" s="473"/>
      <c r="N55" s="473"/>
    </row>
    <row r="56" spans="1:14">
      <c r="A56" s="480"/>
      <c r="B56" s="475"/>
      <c r="C56" s="474" t="s">
        <v>1100</v>
      </c>
      <c r="D56" s="474" t="s">
        <v>1101</v>
      </c>
      <c r="E56" s="473" t="s">
        <v>1031</v>
      </c>
      <c r="F56" s="475" t="s">
        <v>1102</v>
      </c>
      <c r="I56" s="473"/>
      <c r="K56" s="482"/>
      <c r="M56" s="473"/>
      <c r="N56" s="473"/>
    </row>
    <row r="57" spans="1:14">
      <c r="A57" s="480"/>
      <c r="B57" s="475"/>
      <c r="C57" s="474" t="s">
        <v>1103</v>
      </c>
      <c r="D57" s="474" t="s">
        <v>1101</v>
      </c>
      <c r="E57" s="473" t="s">
        <v>114</v>
      </c>
      <c r="I57" s="473"/>
      <c r="K57" s="482"/>
      <c r="M57" s="473"/>
      <c r="N57" s="473"/>
    </row>
    <row r="58" spans="1:14">
      <c r="A58" s="480"/>
      <c r="B58" s="475"/>
      <c r="C58" s="474" t="s">
        <v>1104</v>
      </c>
      <c r="D58" s="474" t="s">
        <v>1084</v>
      </c>
      <c r="E58" s="473" t="s">
        <v>1033</v>
      </c>
      <c r="F58" s="475" t="s">
        <v>1105</v>
      </c>
      <c r="I58" s="473"/>
      <c r="K58" s="482"/>
      <c r="M58" s="473"/>
      <c r="N58" s="473"/>
    </row>
    <row r="59" spans="1:14">
      <c r="A59" s="480"/>
      <c r="B59" s="475"/>
      <c r="C59" s="474" t="s">
        <v>1060</v>
      </c>
      <c r="D59" s="474" t="s">
        <v>1056</v>
      </c>
      <c r="E59" s="473" t="s">
        <v>18</v>
      </c>
      <c r="I59" s="473"/>
      <c r="K59" s="482"/>
      <c r="M59" s="473"/>
      <c r="N59" s="473"/>
    </row>
    <row r="60" spans="1:14">
      <c r="A60" s="480" t="s">
        <v>245</v>
      </c>
      <c r="B60" s="481" t="s">
        <v>511</v>
      </c>
      <c r="C60" s="474" t="s">
        <v>1106</v>
      </c>
      <c r="D60" s="474" t="s">
        <v>1056</v>
      </c>
      <c r="E60" s="473" t="s">
        <v>1033</v>
      </c>
      <c r="F60" s="475" t="s">
        <v>1107</v>
      </c>
      <c r="G60" s="474" t="s">
        <v>856</v>
      </c>
      <c r="H60" s="474" t="s">
        <v>1108</v>
      </c>
      <c r="I60" s="473" t="s">
        <v>114</v>
      </c>
      <c r="J60" s="475" t="s">
        <v>1109</v>
      </c>
      <c r="K60" s="482" t="s">
        <v>1110</v>
      </c>
      <c r="L60" s="474" t="s">
        <v>1056</v>
      </c>
      <c r="M60" s="485" t="s">
        <v>1111</v>
      </c>
      <c r="N60" s="473" t="s">
        <v>1112</v>
      </c>
    </row>
    <row r="61" spans="1:14">
      <c r="A61" s="480"/>
      <c r="B61" s="475"/>
      <c r="C61" s="474" t="s">
        <v>1019</v>
      </c>
      <c r="D61" s="474" t="s">
        <v>1020</v>
      </c>
      <c r="E61" s="473" t="s">
        <v>114</v>
      </c>
      <c r="I61" s="473"/>
      <c r="K61" s="482"/>
      <c r="M61" s="473"/>
      <c r="N61" s="473"/>
    </row>
    <row r="62" spans="1:14">
      <c r="A62" s="480"/>
      <c r="B62" s="475"/>
      <c r="C62" s="474" t="s">
        <v>1072</v>
      </c>
      <c r="D62" s="474" t="s">
        <v>1020</v>
      </c>
      <c r="E62" s="473" t="s">
        <v>114</v>
      </c>
      <c r="I62" s="473"/>
      <c r="K62" s="482"/>
      <c r="M62" s="473"/>
      <c r="N62" s="473"/>
    </row>
    <row r="63" spans="1:14">
      <c r="A63" s="480"/>
      <c r="B63" s="475"/>
      <c r="C63" s="474" t="s">
        <v>1016</v>
      </c>
      <c r="D63" s="474" t="s">
        <v>1073</v>
      </c>
      <c r="E63" s="473" t="s">
        <v>1113</v>
      </c>
      <c r="I63" s="473"/>
      <c r="K63" s="482"/>
      <c r="M63" s="473"/>
      <c r="N63" s="473"/>
    </row>
    <row r="64" spans="1:14">
      <c r="A64" s="480" t="s">
        <v>48</v>
      </c>
      <c r="B64" s="481" t="s">
        <v>511</v>
      </c>
      <c r="C64" s="474" t="s">
        <v>1114</v>
      </c>
      <c r="D64" s="474" t="s">
        <v>1115</v>
      </c>
      <c r="E64" s="473" t="s">
        <v>114</v>
      </c>
      <c r="F64" s="475" t="s">
        <v>1116</v>
      </c>
      <c r="I64" s="473"/>
      <c r="K64" s="482" t="s">
        <v>1030</v>
      </c>
      <c r="L64" s="474" t="s">
        <v>1017</v>
      </c>
      <c r="M64" s="473" t="s">
        <v>114</v>
      </c>
      <c r="N64" s="473" t="s">
        <v>1116</v>
      </c>
    </row>
    <row r="65" spans="1:14">
      <c r="A65" s="480"/>
      <c r="B65" s="475"/>
      <c r="C65" s="474" t="s">
        <v>1117</v>
      </c>
      <c r="D65" s="474" t="s">
        <v>1108</v>
      </c>
      <c r="E65" s="473" t="s">
        <v>1031</v>
      </c>
      <c r="F65" s="475" t="s">
        <v>1116</v>
      </c>
      <c r="I65" s="473"/>
      <c r="K65" s="482"/>
      <c r="M65" s="473"/>
      <c r="N65" s="473"/>
    </row>
    <row r="66" spans="1:14">
      <c r="A66" s="480"/>
      <c r="B66" s="475"/>
      <c r="C66" s="474" t="s">
        <v>1118</v>
      </c>
      <c r="D66" s="474" t="s">
        <v>1119</v>
      </c>
      <c r="E66" s="473" t="s">
        <v>1031</v>
      </c>
      <c r="F66" s="475" t="s">
        <v>1116</v>
      </c>
      <c r="I66" s="473"/>
      <c r="K66" s="482"/>
      <c r="M66" s="473"/>
      <c r="N66" s="473"/>
    </row>
    <row r="67" spans="1:14">
      <c r="A67" s="480"/>
      <c r="B67" s="475"/>
      <c r="C67" s="474" t="s">
        <v>1120</v>
      </c>
      <c r="D67" s="474" t="s">
        <v>1119</v>
      </c>
      <c r="E67" s="473" t="s">
        <v>1031</v>
      </c>
      <c r="F67" s="475" t="s">
        <v>1116</v>
      </c>
      <c r="I67" s="473"/>
      <c r="K67" s="482"/>
      <c r="M67" s="473"/>
      <c r="N67" s="473"/>
    </row>
    <row r="68" spans="1:14">
      <c r="A68" s="480"/>
      <c r="B68" s="475"/>
      <c r="C68" s="474" t="s">
        <v>1121</v>
      </c>
      <c r="D68" s="474" t="s">
        <v>1073</v>
      </c>
      <c r="E68" s="473" t="s">
        <v>1122</v>
      </c>
      <c r="F68" s="475" t="s">
        <v>1116</v>
      </c>
      <c r="I68" s="473"/>
      <c r="K68" s="482"/>
      <c r="M68" s="473"/>
      <c r="N68" s="473"/>
    </row>
    <row r="69" spans="1:14">
      <c r="A69" s="480"/>
      <c r="B69" s="475"/>
      <c r="C69" s="474" t="s">
        <v>1080</v>
      </c>
      <c r="D69" s="474" t="s">
        <v>1108</v>
      </c>
      <c r="E69" s="473" t="s">
        <v>1068</v>
      </c>
      <c r="F69" s="475" t="s">
        <v>1116</v>
      </c>
      <c r="I69" s="473"/>
      <c r="K69" s="482"/>
      <c r="M69" s="473"/>
      <c r="N69" s="473"/>
    </row>
    <row r="70" spans="1:14">
      <c r="A70" s="480"/>
      <c r="B70" s="475"/>
      <c r="C70" s="474" t="s">
        <v>1123</v>
      </c>
      <c r="D70" s="474" t="s">
        <v>1124</v>
      </c>
      <c r="E70" s="473" t="s">
        <v>1125</v>
      </c>
      <c r="F70" s="475" t="s">
        <v>1116</v>
      </c>
      <c r="I70" s="473"/>
      <c r="K70" s="482"/>
      <c r="M70" s="473"/>
      <c r="N70" s="473"/>
    </row>
    <row r="71" spans="1:14">
      <c r="A71" s="480"/>
      <c r="B71" s="475"/>
      <c r="C71" s="474" t="s">
        <v>1019</v>
      </c>
      <c r="D71" s="474" t="s">
        <v>1115</v>
      </c>
      <c r="E71" s="473" t="s">
        <v>1122</v>
      </c>
      <c r="I71" s="473"/>
      <c r="K71" s="482"/>
      <c r="M71" s="473"/>
      <c r="N71" s="473"/>
    </row>
    <row r="72" spans="1:14">
      <c r="A72" s="480"/>
      <c r="B72" s="475"/>
      <c r="C72" s="474" t="s">
        <v>1072</v>
      </c>
      <c r="D72" s="474" t="s">
        <v>1073</v>
      </c>
      <c r="E72" s="473" t="s">
        <v>21</v>
      </c>
      <c r="I72" s="473"/>
      <c r="K72" s="482"/>
      <c r="M72" s="473"/>
      <c r="N72" s="473"/>
    </row>
    <row r="73" spans="1:14">
      <c r="A73" s="480"/>
      <c r="B73" s="475"/>
      <c r="C73" s="474" t="s">
        <v>1060</v>
      </c>
      <c r="D73" s="474" t="s">
        <v>1056</v>
      </c>
      <c r="E73" s="473" t="s">
        <v>1065</v>
      </c>
      <c r="I73" s="473"/>
      <c r="K73" s="482"/>
      <c r="M73" s="473"/>
      <c r="N73" s="473"/>
    </row>
    <row r="74" spans="1:14">
      <c r="A74" s="480"/>
      <c r="B74" s="475"/>
      <c r="C74" s="474" t="s">
        <v>1021</v>
      </c>
      <c r="D74" s="474" t="s">
        <v>1020</v>
      </c>
      <c r="E74" s="473" t="s">
        <v>1113</v>
      </c>
      <c r="I74" s="473"/>
      <c r="K74" s="482"/>
      <c r="M74" s="473"/>
      <c r="N74" s="473"/>
    </row>
    <row r="75" spans="1:14">
      <c r="A75" s="480" t="s">
        <v>49</v>
      </c>
      <c r="B75" s="481" t="s">
        <v>511</v>
      </c>
      <c r="C75" s="474" t="s">
        <v>1114</v>
      </c>
      <c r="D75" s="474" t="s">
        <v>1115</v>
      </c>
      <c r="E75" s="473" t="s">
        <v>1068</v>
      </c>
      <c r="F75" s="475" t="s">
        <v>1116</v>
      </c>
      <c r="I75" s="473"/>
      <c r="K75" s="482" t="s">
        <v>1030</v>
      </c>
      <c r="L75" s="474" t="s">
        <v>1020</v>
      </c>
      <c r="M75" s="473" t="s">
        <v>114</v>
      </c>
      <c r="N75" s="473" t="s">
        <v>1116</v>
      </c>
    </row>
    <row r="76" spans="1:14">
      <c r="A76" s="480"/>
      <c r="B76" s="486"/>
      <c r="C76" s="474" t="s">
        <v>1117</v>
      </c>
      <c r="D76" s="474" t="s">
        <v>1056</v>
      </c>
      <c r="E76" s="473" t="s">
        <v>1126</v>
      </c>
      <c r="F76" s="475" t="s">
        <v>1116</v>
      </c>
      <c r="I76" s="473"/>
      <c r="K76" s="482"/>
      <c r="M76" s="473"/>
      <c r="N76" s="473"/>
    </row>
    <row r="77" spans="1:14">
      <c r="A77" s="480"/>
      <c r="B77" s="486"/>
      <c r="C77" s="474" t="s">
        <v>1118</v>
      </c>
      <c r="D77" s="474" t="s">
        <v>1115</v>
      </c>
      <c r="E77" s="473" t="s">
        <v>1065</v>
      </c>
      <c r="F77" s="475" t="s">
        <v>1116</v>
      </c>
      <c r="I77" s="473"/>
      <c r="K77" s="482"/>
      <c r="M77" s="473"/>
      <c r="N77" s="473"/>
    </row>
    <row r="78" spans="1:14">
      <c r="A78" s="480"/>
      <c r="B78" s="486"/>
      <c r="C78" s="474" t="s">
        <v>1120</v>
      </c>
      <c r="D78" s="474" t="s">
        <v>1119</v>
      </c>
      <c r="E78" s="473" t="s">
        <v>1068</v>
      </c>
      <c r="F78" s="475" t="s">
        <v>1116</v>
      </c>
      <c r="I78" s="473"/>
      <c r="K78" s="482"/>
      <c r="M78" s="473"/>
      <c r="N78" s="473"/>
    </row>
    <row r="79" spans="1:14">
      <c r="A79" s="480"/>
      <c r="B79" s="486"/>
      <c r="C79" s="474" t="s">
        <v>1121</v>
      </c>
      <c r="D79" s="474" t="s">
        <v>1073</v>
      </c>
      <c r="E79" s="473" t="s">
        <v>1031</v>
      </c>
      <c r="F79" s="475" t="s">
        <v>1116</v>
      </c>
      <c r="I79" s="473"/>
      <c r="K79" s="482"/>
      <c r="M79" s="473"/>
      <c r="N79" s="473"/>
    </row>
    <row r="80" spans="1:14">
      <c r="A80" s="480"/>
      <c r="B80" s="475"/>
      <c r="C80" s="474" t="s">
        <v>1080</v>
      </c>
      <c r="D80" s="474" t="s">
        <v>1108</v>
      </c>
      <c r="E80" s="473" t="s">
        <v>1122</v>
      </c>
      <c r="F80" s="475" t="s">
        <v>1116</v>
      </c>
      <c r="I80" s="473"/>
      <c r="K80" s="482"/>
      <c r="M80" s="473"/>
      <c r="N80" s="473"/>
    </row>
    <row r="81" spans="1:14">
      <c r="A81" s="480"/>
      <c r="B81" s="475"/>
      <c r="C81" s="474" t="s">
        <v>1127</v>
      </c>
      <c r="D81" s="474" t="s">
        <v>1119</v>
      </c>
      <c r="E81" s="473" t="s">
        <v>1053</v>
      </c>
      <c r="F81" s="475" t="s">
        <v>1116</v>
      </c>
      <c r="I81" s="473"/>
      <c r="K81" s="482"/>
      <c r="M81" s="473"/>
      <c r="N81" s="473"/>
    </row>
    <row r="82" spans="1:14">
      <c r="A82" s="480"/>
      <c r="B82" s="475"/>
      <c r="C82" s="474" t="s">
        <v>1019</v>
      </c>
      <c r="D82" s="474" t="s">
        <v>1115</v>
      </c>
      <c r="E82" s="473" t="s">
        <v>1113</v>
      </c>
      <c r="I82" s="473"/>
      <c r="K82" s="482"/>
      <c r="M82" s="473"/>
      <c r="N82" s="473"/>
    </row>
    <row r="83" spans="1:14">
      <c r="A83" s="480"/>
      <c r="B83" s="475"/>
      <c r="C83" s="474" t="s">
        <v>1072</v>
      </c>
      <c r="D83" s="474" t="s">
        <v>1020</v>
      </c>
      <c r="E83" s="473" t="s">
        <v>119</v>
      </c>
      <c r="I83" s="473"/>
      <c r="K83" s="482"/>
      <c r="M83" s="473"/>
      <c r="N83" s="473"/>
    </row>
    <row r="84" spans="1:14">
      <c r="A84" s="480"/>
      <c r="B84" s="475"/>
      <c r="C84" s="474" t="s">
        <v>1060</v>
      </c>
      <c r="D84" s="474" t="s">
        <v>1056</v>
      </c>
      <c r="E84" s="473" t="s">
        <v>1031</v>
      </c>
      <c r="I84" s="473"/>
      <c r="K84" s="482"/>
      <c r="M84" s="473"/>
      <c r="N84" s="473"/>
    </row>
    <row r="85" spans="1:14">
      <c r="A85" s="480" t="s">
        <v>281</v>
      </c>
      <c r="B85" s="492" t="s">
        <v>10</v>
      </c>
      <c r="C85" s="474" t="s">
        <v>1062</v>
      </c>
      <c r="D85" s="474" t="s">
        <v>1017</v>
      </c>
      <c r="E85" s="473" t="s">
        <v>114</v>
      </c>
      <c r="F85" s="475" t="s">
        <v>1063</v>
      </c>
      <c r="G85" s="474" t="s">
        <v>1128</v>
      </c>
      <c r="H85" s="474" t="s">
        <v>1129</v>
      </c>
      <c r="I85" s="473" t="s">
        <v>1033</v>
      </c>
      <c r="J85" s="475" t="s">
        <v>1130</v>
      </c>
      <c r="K85" s="482"/>
      <c r="M85" s="473"/>
      <c r="N85" s="473"/>
    </row>
    <row r="86" spans="1:14">
      <c r="A86" s="480"/>
      <c r="B86" s="475"/>
      <c r="C86" s="474" t="s">
        <v>1052</v>
      </c>
      <c r="D86" s="474" t="s">
        <v>1017</v>
      </c>
      <c r="E86" s="473" t="s">
        <v>1065</v>
      </c>
      <c r="F86" s="475" t="s">
        <v>1054</v>
      </c>
      <c r="I86" s="473"/>
      <c r="K86" s="482"/>
      <c r="M86" s="473"/>
      <c r="N86" s="473"/>
    </row>
    <row r="87" spans="1:14">
      <c r="A87" s="480"/>
      <c r="B87" s="475"/>
      <c r="C87" s="474" t="s">
        <v>1019</v>
      </c>
      <c r="D87" s="474" t="s">
        <v>1073</v>
      </c>
      <c r="E87" s="473" t="s">
        <v>114</v>
      </c>
      <c r="I87" s="473"/>
      <c r="K87" s="482"/>
      <c r="M87" s="473"/>
      <c r="N87" s="473"/>
    </row>
    <row r="88" spans="1:14">
      <c r="A88" s="480" t="s">
        <v>233</v>
      </c>
      <c r="B88" s="481" t="s">
        <v>511</v>
      </c>
      <c r="C88" s="474" t="s">
        <v>1100</v>
      </c>
      <c r="D88" s="474" t="s">
        <v>1084</v>
      </c>
      <c r="E88" s="473" t="s">
        <v>1111</v>
      </c>
      <c r="F88" s="475" t="s">
        <v>1102</v>
      </c>
      <c r="G88" s="474" t="s">
        <v>1131</v>
      </c>
      <c r="H88" s="474" t="s">
        <v>1091</v>
      </c>
      <c r="I88" s="473" t="s">
        <v>114</v>
      </c>
      <c r="J88" s="475" t="s">
        <v>1132</v>
      </c>
      <c r="K88" s="482"/>
      <c r="M88" s="473"/>
      <c r="N88" s="473"/>
    </row>
    <row r="89" spans="1:14">
      <c r="A89" s="480"/>
      <c r="B89" s="486"/>
      <c r="C89" s="474" t="s">
        <v>1133</v>
      </c>
      <c r="D89" s="474" t="s">
        <v>1091</v>
      </c>
      <c r="E89" s="473" t="s">
        <v>114</v>
      </c>
      <c r="F89" s="475" t="s">
        <v>1134</v>
      </c>
      <c r="I89" s="473"/>
      <c r="K89" s="482"/>
      <c r="M89" s="473"/>
      <c r="N89" s="473"/>
    </row>
    <row r="90" spans="1:14">
      <c r="A90" s="480"/>
      <c r="B90" s="475"/>
      <c r="C90" s="474" t="s">
        <v>1083</v>
      </c>
      <c r="D90" s="474" t="s">
        <v>1135</v>
      </c>
      <c r="E90" s="473" t="s">
        <v>1053</v>
      </c>
      <c r="F90" s="475" t="s">
        <v>1085</v>
      </c>
      <c r="I90" s="473"/>
      <c r="K90" s="482"/>
      <c r="M90" s="473"/>
      <c r="N90" s="473"/>
    </row>
    <row r="91" spans="1:14">
      <c r="A91" s="480"/>
      <c r="B91" s="486"/>
      <c r="C91" s="474" t="s">
        <v>1019</v>
      </c>
      <c r="D91" s="474" t="s">
        <v>1020</v>
      </c>
      <c r="E91" s="473" t="s">
        <v>114</v>
      </c>
      <c r="I91" s="473"/>
      <c r="K91" s="482"/>
      <c r="M91" s="473"/>
      <c r="N91" s="473"/>
    </row>
    <row r="92" spans="1:14">
      <c r="A92" s="480"/>
      <c r="B92" s="475"/>
      <c r="C92" s="474" t="s">
        <v>1072</v>
      </c>
      <c r="D92" s="474" t="s">
        <v>1020</v>
      </c>
      <c r="E92" s="473" t="s">
        <v>114</v>
      </c>
      <c r="I92" s="473"/>
      <c r="K92" s="482"/>
      <c r="M92" s="473"/>
      <c r="N92" s="473"/>
    </row>
    <row r="93" spans="1:14">
      <c r="A93" s="480" t="s">
        <v>1136</v>
      </c>
      <c r="B93" s="481" t="s">
        <v>511</v>
      </c>
      <c r="C93" s="474" t="s">
        <v>1137</v>
      </c>
      <c r="D93" s="474" t="s">
        <v>1020</v>
      </c>
      <c r="E93" s="473" t="s">
        <v>114</v>
      </c>
      <c r="F93" s="475" t="s">
        <v>1095</v>
      </c>
      <c r="I93" s="473"/>
      <c r="K93" s="482"/>
      <c r="M93" s="473"/>
      <c r="N93" s="473"/>
    </row>
    <row r="94" spans="1:14">
      <c r="A94" s="480"/>
      <c r="B94" s="475"/>
      <c r="C94" s="474" t="s">
        <v>1019</v>
      </c>
      <c r="D94" s="474" t="s">
        <v>1115</v>
      </c>
      <c r="E94" s="473" t="s">
        <v>1068</v>
      </c>
      <c r="I94" s="473"/>
      <c r="K94" s="482"/>
      <c r="M94" s="473"/>
      <c r="N94" s="473"/>
    </row>
    <row r="95" spans="1:14">
      <c r="A95" s="480" t="s">
        <v>1138</v>
      </c>
      <c r="B95" s="481" t="s">
        <v>511</v>
      </c>
      <c r="C95" s="484" t="s">
        <v>1139</v>
      </c>
      <c r="D95" s="474" t="s">
        <v>1036</v>
      </c>
      <c r="E95" s="473" t="s">
        <v>1031</v>
      </c>
      <c r="F95" s="475" t="s">
        <v>1140</v>
      </c>
      <c r="G95" s="474" t="s">
        <v>1141</v>
      </c>
      <c r="H95" s="474" t="s">
        <v>1142</v>
      </c>
      <c r="I95" s="473" t="s">
        <v>114</v>
      </c>
      <c r="J95" s="475" t="s">
        <v>1143</v>
      </c>
      <c r="K95" s="482"/>
      <c r="M95" s="473"/>
      <c r="N95" s="473"/>
    </row>
    <row r="96" spans="1:14">
      <c r="A96" s="480"/>
      <c r="B96" s="475"/>
      <c r="C96" s="474" t="s">
        <v>1019</v>
      </c>
      <c r="D96" s="474" t="s">
        <v>1020</v>
      </c>
      <c r="E96" s="473" t="s">
        <v>114</v>
      </c>
      <c r="I96" s="473"/>
      <c r="K96" s="482"/>
      <c r="M96" s="473"/>
      <c r="N96" s="473"/>
    </row>
    <row r="97" spans="1:14">
      <c r="A97" s="480"/>
      <c r="B97" s="475"/>
      <c r="C97" s="474" t="s">
        <v>1060</v>
      </c>
      <c r="D97" s="474" t="s">
        <v>1056</v>
      </c>
      <c r="E97" s="473" t="s">
        <v>114</v>
      </c>
      <c r="I97" s="473"/>
      <c r="K97" s="482"/>
      <c r="M97" s="473"/>
      <c r="N97" s="473"/>
    </row>
    <row r="98" spans="1:14">
      <c r="A98" s="480"/>
      <c r="B98" s="475"/>
      <c r="C98" s="474" t="s">
        <v>1072</v>
      </c>
      <c r="D98" s="474" t="s">
        <v>1073</v>
      </c>
      <c r="E98" s="473" t="s">
        <v>114</v>
      </c>
      <c r="I98" s="473"/>
      <c r="K98" s="482"/>
      <c r="M98" s="473"/>
      <c r="N98" s="473"/>
    </row>
    <row r="99" spans="1:14">
      <c r="A99" s="480" t="s">
        <v>222</v>
      </c>
      <c r="B99" s="481" t="s">
        <v>511</v>
      </c>
      <c r="C99" s="474" t="s">
        <v>1137</v>
      </c>
      <c r="D99" s="474" t="s">
        <v>1119</v>
      </c>
      <c r="E99" s="473" t="s">
        <v>1053</v>
      </c>
      <c r="F99" s="475" t="s">
        <v>1095</v>
      </c>
      <c r="I99" s="473"/>
      <c r="K99" s="482" t="s">
        <v>1144</v>
      </c>
      <c r="L99" s="474" t="s">
        <v>1145</v>
      </c>
      <c r="M99" s="490" t="s">
        <v>1146</v>
      </c>
      <c r="N99" s="473" t="s">
        <v>1147</v>
      </c>
    </row>
    <row r="100" spans="1:14">
      <c r="A100" s="480"/>
      <c r="B100" s="475"/>
      <c r="C100" s="474" t="s">
        <v>1062</v>
      </c>
      <c r="D100" s="474" t="s">
        <v>1115</v>
      </c>
      <c r="E100" s="473" t="s">
        <v>114</v>
      </c>
      <c r="F100" s="475" t="s">
        <v>1063</v>
      </c>
      <c r="I100" s="473"/>
      <c r="K100" s="482"/>
      <c r="M100" s="473"/>
      <c r="N100" s="473"/>
    </row>
    <row r="101" spans="1:14">
      <c r="A101" s="480"/>
      <c r="B101" s="475"/>
      <c r="C101" s="474" t="s">
        <v>1055</v>
      </c>
      <c r="D101" s="474" t="s">
        <v>1056</v>
      </c>
      <c r="E101" s="490" t="s">
        <v>1148</v>
      </c>
      <c r="F101" s="493" t="s">
        <v>1058</v>
      </c>
      <c r="I101" s="473"/>
      <c r="K101" s="482"/>
      <c r="M101" s="473"/>
      <c r="N101" s="473"/>
    </row>
    <row r="102" spans="1:14">
      <c r="A102" s="480"/>
      <c r="B102" s="475"/>
      <c r="C102" s="474" t="s">
        <v>1118</v>
      </c>
      <c r="D102" s="474" t="s">
        <v>1119</v>
      </c>
      <c r="E102" s="473" t="s">
        <v>1068</v>
      </c>
      <c r="F102" s="475" t="s">
        <v>1149</v>
      </c>
      <c r="I102" s="473"/>
      <c r="K102" s="482"/>
      <c r="M102" s="473"/>
      <c r="N102" s="473"/>
    </row>
    <row r="103" spans="1:14">
      <c r="A103" s="480"/>
      <c r="B103" s="475"/>
      <c r="C103" s="474" t="s">
        <v>1150</v>
      </c>
      <c r="D103" s="474" t="s">
        <v>1073</v>
      </c>
      <c r="E103" s="473" t="s">
        <v>1126</v>
      </c>
      <c r="F103" s="475" t="s">
        <v>1149</v>
      </c>
      <c r="I103" s="473"/>
      <c r="K103" s="482"/>
      <c r="M103" s="473"/>
      <c r="N103" s="473"/>
    </row>
    <row r="104" spans="1:14">
      <c r="A104" s="480"/>
      <c r="B104" s="475"/>
      <c r="C104" s="474" t="s">
        <v>1151</v>
      </c>
      <c r="D104" s="474" t="s">
        <v>1119</v>
      </c>
      <c r="E104" s="473" t="s">
        <v>1126</v>
      </c>
      <c r="F104" s="475" t="s">
        <v>1149</v>
      </c>
      <c r="I104" s="473"/>
      <c r="K104" s="482"/>
      <c r="M104" s="473"/>
      <c r="N104" s="473"/>
    </row>
    <row r="105" spans="1:14">
      <c r="A105" s="480"/>
      <c r="B105" s="475"/>
      <c r="C105" s="474" t="s">
        <v>1019</v>
      </c>
      <c r="D105" s="474" t="s">
        <v>1056</v>
      </c>
      <c r="E105" s="473" t="s">
        <v>1113</v>
      </c>
      <c r="I105" s="473"/>
      <c r="K105" s="482"/>
      <c r="M105" s="473"/>
      <c r="N105" s="473"/>
    </row>
    <row r="106" spans="1:14">
      <c r="A106" s="480"/>
      <c r="B106" s="475"/>
      <c r="C106" s="474" t="s">
        <v>1072</v>
      </c>
      <c r="D106" s="474" t="s">
        <v>1073</v>
      </c>
      <c r="E106" s="473" t="s">
        <v>1031</v>
      </c>
      <c r="I106" s="473"/>
      <c r="K106" s="482"/>
      <c r="M106" s="473"/>
      <c r="N106" s="473"/>
    </row>
    <row r="107" spans="1:14">
      <c r="A107" s="480" t="s">
        <v>1152</v>
      </c>
      <c r="B107" s="492" t="s">
        <v>10</v>
      </c>
      <c r="C107" s="474" t="s">
        <v>1137</v>
      </c>
      <c r="D107" s="474" t="s">
        <v>1119</v>
      </c>
      <c r="E107" s="473" t="s">
        <v>1053</v>
      </c>
      <c r="F107" s="475" t="s">
        <v>1095</v>
      </c>
      <c r="G107" s="474" t="s">
        <v>1035</v>
      </c>
      <c r="H107" s="474" t="s">
        <v>1036</v>
      </c>
      <c r="I107" s="473" t="s">
        <v>1043</v>
      </c>
      <c r="J107" s="475" t="s">
        <v>1071</v>
      </c>
      <c r="K107" s="482" t="s">
        <v>1153</v>
      </c>
      <c r="L107" s="474" t="s">
        <v>1115</v>
      </c>
      <c r="M107" s="485" t="s">
        <v>1111</v>
      </c>
      <c r="N107" s="473" t="s">
        <v>1112</v>
      </c>
    </row>
    <row r="108" spans="1:14">
      <c r="A108" s="480"/>
      <c r="B108" s="486"/>
      <c r="C108" s="474" t="s">
        <v>1052</v>
      </c>
      <c r="D108" s="474" t="s">
        <v>1059</v>
      </c>
      <c r="E108" s="473" t="s">
        <v>1068</v>
      </c>
      <c r="F108" s="475" t="s">
        <v>1054</v>
      </c>
      <c r="I108" s="473"/>
      <c r="K108" s="482" t="s">
        <v>1030</v>
      </c>
      <c r="L108" s="474" t="s">
        <v>1154</v>
      </c>
      <c r="M108" s="473" t="s">
        <v>114</v>
      </c>
      <c r="N108" s="473" t="s">
        <v>1069</v>
      </c>
    </row>
    <row r="109" spans="1:14">
      <c r="A109" s="480"/>
      <c r="B109" s="486"/>
      <c r="C109" s="474" t="s">
        <v>1019</v>
      </c>
      <c r="D109" s="474" t="s">
        <v>1059</v>
      </c>
      <c r="E109" s="473" t="s">
        <v>1043</v>
      </c>
      <c r="I109" s="473"/>
      <c r="K109" s="482"/>
      <c r="M109" s="473"/>
      <c r="N109" s="473"/>
    </row>
    <row r="110" spans="1:14">
      <c r="A110" s="480"/>
      <c r="B110" s="486"/>
      <c r="C110" s="474" t="s">
        <v>1072</v>
      </c>
      <c r="D110" s="474" t="s">
        <v>1073</v>
      </c>
      <c r="E110" s="473" t="s">
        <v>1070</v>
      </c>
      <c r="I110" s="473"/>
      <c r="K110" s="482"/>
      <c r="M110" s="473"/>
      <c r="N110" s="473"/>
    </row>
    <row r="111" spans="1:14">
      <c r="A111" s="480"/>
      <c r="B111" s="486"/>
      <c r="C111" s="474" t="s">
        <v>1021</v>
      </c>
      <c r="D111" s="474" t="s">
        <v>1020</v>
      </c>
      <c r="E111" s="473" t="s">
        <v>1113</v>
      </c>
      <c r="I111" s="473"/>
      <c r="K111" s="482"/>
      <c r="M111" s="473"/>
      <c r="N111" s="473"/>
    </row>
    <row r="112" spans="1:14">
      <c r="A112" s="480"/>
      <c r="B112" s="486"/>
      <c r="C112" s="474" t="s">
        <v>1060</v>
      </c>
      <c r="D112" s="474" t="s">
        <v>1056</v>
      </c>
      <c r="E112" s="473" t="s">
        <v>1068</v>
      </c>
      <c r="I112" s="473"/>
      <c r="K112" s="482"/>
      <c r="M112" s="473"/>
      <c r="N112" s="473"/>
    </row>
    <row r="113" spans="1:14">
      <c r="A113" s="480"/>
      <c r="B113" s="486"/>
      <c r="C113" s="474" t="s">
        <v>1016</v>
      </c>
      <c r="D113" s="474" t="s">
        <v>1073</v>
      </c>
      <c r="E113" s="473" t="s">
        <v>1053</v>
      </c>
      <c r="I113" s="473"/>
      <c r="K113" s="482"/>
      <c r="M113" s="473"/>
      <c r="N113" s="473"/>
    </row>
    <row r="114" spans="1:14">
      <c r="A114" s="480" t="s">
        <v>1155</v>
      </c>
      <c r="B114" s="481" t="s">
        <v>511</v>
      </c>
      <c r="C114" s="474" t="s">
        <v>1137</v>
      </c>
      <c r="D114" s="474" t="s">
        <v>1056</v>
      </c>
      <c r="E114" s="473" t="s">
        <v>1043</v>
      </c>
      <c r="F114" s="475" t="s">
        <v>1095</v>
      </c>
      <c r="I114" s="473"/>
      <c r="K114" s="482"/>
      <c r="M114" s="473"/>
      <c r="N114" s="473"/>
    </row>
    <row r="115" spans="1:14">
      <c r="A115" s="480"/>
      <c r="B115" s="475"/>
      <c r="C115" s="474" t="s">
        <v>1055</v>
      </c>
      <c r="D115" s="474" t="s">
        <v>1056</v>
      </c>
      <c r="E115" s="490" t="s">
        <v>1156</v>
      </c>
      <c r="F115" s="475" t="s">
        <v>1058</v>
      </c>
      <c r="I115" s="473"/>
      <c r="K115" s="482"/>
      <c r="M115" s="473"/>
      <c r="N115" s="473"/>
    </row>
    <row r="116" spans="1:14">
      <c r="A116" s="480"/>
      <c r="B116" s="475"/>
      <c r="C116" s="474" t="s">
        <v>1118</v>
      </c>
      <c r="D116" s="474" t="s">
        <v>1056</v>
      </c>
      <c r="E116" s="473" t="s">
        <v>1068</v>
      </c>
      <c r="F116" s="475" t="s">
        <v>1149</v>
      </c>
      <c r="I116" s="473"/>
      <c r="K116" s="482"/>
      <c r="M116" s="473"/>
      <c r="N116" s="473"/>
    </row>
    <row r="117" spans="1:14">
      <c r="A117" s="480"/>
      <c r="B117" s="475"/>
      <c r="C117" s="474" t="s">
        <v>1151</v>
      </c>
      <c r="D117" s="474" t="s">
        <v>1056</v>
      </c>
      <c r="E117" s="473" t="s">
        <v>1126</v>
      </c>
      <c r="F117" s="475" t="s">
        <v>1149</v>
      </c>
      <c r="I117" s="473"/>
      <c r="K117" s="482"/>
      <c r="M117" s="473"/>
      <c r="N117" s="473"/>
    </row>
    <row r="118" spans="1:14">
      <c r="A118" s="480"/>
      <c r="B118" s="475"/>
      <c r="C118" s="474" t="s">
        <v>1019</v>
      </c>
      <c r="D118" s="474" t="s">
        <v>1056</v>
      </c>
      <c r="E118" s="473" t="s">
        <v>1082</v>
      </c>
      <c r="I118" s="473"/>
      <c r="K118" s="482"/>
      <c r="M118" s="473"/>
      <c r="N118" s="473"/>
    </row>
    <row r="119" spans="1:14">
      <c r="A119" s="480"/>
      <c r="B119" s="475"/>
      <c r="C119" s="474" t="s">
        <v>1016</v>
      </c>
      <c r="D119" s="474" t="s">
        <v>1056</v>
      </c>
      <c r="E119" s="473" t="s">
        <v>1070</v>
      </c>
      <c r="I119" s="473"/>
      <c r="K119" s="482"/>
      <c r="M119" s="473"/>
      <c r="N119" s="473"/>
    </row>
    <row r="120" spans="1:14">
      <c r="A120" s="480" t="s">
        <v>1157</v>
      </c>
      <c r="B120" s="481" t="s">
        <v>511</v>
      </c>
      <c r="C120" s="474" t="s">
        <v>1137</v>
      </c>
      <c r="D120" s="474" t="s">
        <v>1119</v>
      </c>
      <c r="E120" s="473" t="s">
        <v>1043</v>
      </c>
      <c r="F120" s="475" t="s">
        <v>1095</v>
      </c>
      <c r="I120" s="473"/>
      <c r="K120" s="482"/>
      <c r="M120" s="473"/>
      <c r="N120" s="473"/>
    </row>
    <row r="121" spans="1:14">
      <c r="A121" s="480"/>
      <c r="B121" s="475"/>
      <c r="C121" s="474" t="s">
        <v>1158</v>
      </c>
      <c r="D121" s="474" t="s">
        <v>1091</v>
      </c>
      <c r="E121" s="473" t="s">
        <v>114</v>
      </c>
      <c r="F121" s="475" t="s">
        <v>1025</v>
      </c>
      <c r="I121" s="473"/>
      <c r="K121" s="482"/>
      <c r="M121" s="473"/>
      <c r="N121" s="473"/>
    </row>
    <row r="122" spans="1:14">
      <c r="A122" s="480"/>
      <c r="B122" s="475"/>
      <c r="C122" s="474" t="s">
        <v>1052</v>
      </c>
      <c r="D122" s="474" t="s">
        <v>1059</v>
      </c>
      <c r="E122" s="473" t="s">
        <v>1125</v>
      </c>
      <c r="F122" s="475" t="s">
        <v>1054</v>
      </c>
      <c r="I122" s="473"/>
      <c r="K122" s="482"/>
      <c r="M122" s="473"/>
      <c r="N122" s="473"/>
    </row>
    <row r="123" spans="1:14">
      <c r="A123" s="480"/>
      <c r="B123" s="475"/>
      <c r="C123" s="474" t="s">
        <v>1080</v>
      </c>
      <c r="D123" s="474" t="s">
        <v>1159</v>
      </c>
      <c r="E123" s="473" t="s">
        <v>1031</v>
      </c>
      <c r="F123" s="475" t="s">
        <v>1054</v>
      </c>
      <c r="I123" s="473"/>
      <c r="K123" s="482"/>
      <c r="M123" s="473"/>
      <c r="N123" s="473"/>
    </row>
    <row r="124" spans="1:14">
      <c r="A124" s="480"/>
      <c r="B124" s="475"/>
      <c r="C124" s="474" t="s">
        <v>1160</v>
      </c>
      <c r="D124" s="474" t="s">
        <v>1161</v>
      </c>
      <c r="E124" s="473" t="s">
        <v>1125</v>
      </c>
      <c r="F124" s="475" t="s">
        <v>1102</v>
      </c>
      <c r="I124" s="473"/>
      <c r="K124" s="482"/>
      <c r="M124" s="473"/>
      <c r="N124" s="473"/>
    </row>
    <row r="125" spans="1:14">
      <c r="A125" s="480"/>
      <c r="B125" s="475"/>
      <c r="C125" s="474" t="s">
        <v>1055</v>
      </c>
      <c r="D125" s="474" t="s">
        <v>1056</v>
      </c>
      <c r="E125" s="490" t="s">
        <v>1162</v>
      </c>
      <c r="F125" s="475" t="s">
        <v>1058</v>
      </c>
      <c r="I125" s="473"/>
      <c r="K125" s="482"/>
      <c r="M125" s="473"/>
      <c r="N125" s="473"/>
    </row>
    <row r="126" spans="1:14">
      <c r="A126" s="480"/>
      <c r="B126" s="475"/>
      <c r="C126" s="474" t="s">
        <v>1163</v>
      </c>
      <c r="D126" s="474" t="s">
        <v>1164</v>
      </c>
      <c r="E126" s="473" t="s">
        <v>1068</v>
      </c>
      <c r="F126" s="475" t="s">
        <v>1165</v>
      </c>
      <c r="I126" s="473"/>
      <c r="K126" s="482"/>
      <c r="M126" s="473"/>
      <c r="N126" s="473"/>
    </row>
    <row r="127" spans="1:14">
      <c r="A127" s="480"/>
      <c r="B127" s="475"/>
      <c r="C127" s="474" t="s">
        <v>1019</v>
      </c>
      <c r="D127" s="474" t="s">
        <v>1115</v>
      </c>
      <c r="E127" s="473" t="s">
        <v>1031</v>
      </c>
      <c r="I127" s="473"/>
      <c r="K127" s="482"/>
      <c r="M127" s="473"/>
      <c r="N127" s="473"/>
    </row>
    <row r="128" spans="1:14">
      <c r="A128" s="480"/>
      <c r="B128" s="475"/>
      <c r="C128" s="474" t="s">
        <v>1072</v>
      </c>
      <c r="D128" s="474" t="s">
        <v>1073</v>
      </c>
      <c r="E128" s="473" t="s">
        <v>1126</v>
      </c>
      <c r="I128" s="473"/>
      <c r="K128" s="482"/>
      <c r="M128" s="473"/>
      <c r="N128" s="473"/>
    </row>
    <row r="129" spans="1:14">
      <c r="A129" s="480"/>
      <c r="B129" s="475"/>
      <c r="C129" s="474" t="s">
        <v>1060</v>
      </c>
      <c r="D129" s="474" t="s">
        <v>1056</v>
      </c>
      <c r="E129" s="473" t="s">
        <v>1126</v>
      </c>
      <c r="I129" s="473"/>
      <c r="K129" s="482"/>
      <c r="M129" s="473"/>
      <c r="N129" s="473"/>
    </row>
    <row r="130" spans="1:14">
      <c r="A130" s="480"/>
      <c r="B130" s="475"/>
      <c r="C130" s="474" t="s">
        <v>1016</v>
      </c>
      <c r="D130" s="474" t="s">
        <v>1059</v>
      </c>
      <c r="E130" s="473" t="s">
        <v>18</v>
      </c>
      <c r="I130" s="473"/>
      <c r="K130" s="482"/>
      <c r="M130" s="473"/>
      <c r="N130" s="473"/>
    </row>
    <row r="131" spans="1:14">
      <c r="A131" s="480" t="s">
        <v>41</v>
      </c>
      <c r="B131" s="492" t="s">
        <v>10</v>
      </c>
      <c r="C131" s="474" t="s">
        <v>1100</v>
      </c>
      <c r="D131" s="474" t="s">
        <v>1084</v>
      </c>
      <c r="E131" s="473" t="s">
        <v>114</v>
      </c>
      <c r="F131" s="475" t="s">
        <v>1102</v>
      </c>
      <c r="G131" s="474" t="s">
        <v>1166</v>
      </c>
      <c r="H131" s="474" t="s">
        <v>1167</v>
      </c>
      <c r="I131" s="473" t="s">
        <v>1033</v>
      </c>
      <c r="J131" s="486" t="s">
        <v>1168</v>
      </c>
      <c r="K131" s="482"/>
      <c r="M131" s="473"/>
      <c r="N131" s="473"/>
    </row>
    <row r="132" spans="1:14">
      <c r="A132" s="480"/>
      <c r="B132" s="475"/>
      <c r="C132" s="474" t="s">
        <v>1169</v>
      </c>
      <c r="D132" s="474" t="s">
        <v>1091</v>
      </c>
      <c r="E132" s="473" t="s">
        <v>1031</v>
      </c>
      <c r="F132" s="475" t="s">
        <v>1170</v>
      </c>
      <c r="G132" s="474" t="s">
        <v>1171</v>
      </c>
      <c r="H132" s="474" t="s">
        <v>1091</v>
      </c>
      <c r="I132" s="473" t="s">
        <v>1031</v>
      </c>
      <c r="J132" s="486" t="s">
        <v>1172</v>
      </c>
      <c r="K132" s="482"/>
      <c r="M132" s="473"/>
      <c r="N132" s="473"/>
    </row>
    <row r="133" spans="1:14">
      <c r="A133" s="480"/>
      <c r="B133" s="475"/>
      <c r="C133" s="474" t="s">
        <v>1173</v>
      </c>
      <c r="D133" s="474" t="s">
        <v>1087</v>
      </c>
      <c r="E133" s="473" t="s">
        <v>114</v>
      </c>
      <c r="F133" s="475" t="s">
        <v>1174</v>
      </c>
      <c r="I133" s="473"/>
      <c r="K133" s="482"/>
      <c r="M133" s="473"/>
      <c r="N133" s="473"/>
    </row>
    <row r="134" spans="1:14">
      <c r="A134" s="480"/>
      <c r="B134" s="475"/>
      <c r="C134" s="474" t="s">
        <v>1175</v>
      </c>
      <c r="D134" s="474" t="s">
        <v>1091</v>
      </c>
      <c r="E134" s="473" t="s">
        <v>1031</v>
      </c>
      <c r="F134" s="486" t="s">
        <v>1172</v>
      </c>
      <c r="I134" s="473"/>
      <c r="K134" s="482"/>
      <c r="M134" s="473"/>
      <c r="N134" s="473"/>
    </row>
    <row r="135" spans="1:14">
      <c r="A135" s="480"/>
      <c r="B135" s="475"/>
      <c r="C135" s="474" t="s">
        <v>1019</v>
      </c>
      <c r="D135" s="474" t="s">
        <v>1059</v>
      </c>
      <c r="E135" s="473" t="s">
        <v>1053</v>
      </c>
      <c r="I135" s="473"/>
      <c r="K135" s="482"/>
      <c r="M135" s="473"/>
      <c r="N135" s="473"/>
    </row>
    <row r="136" spans="1:14">
      <c r="A136" s="480"/>
      <c r="B136" s="475"/>
      <c r="C136" s="474" t="s">
        <v>1072</v>
      </c>
      <c r="D136" s="474" t="s">
        <v>1073</v>
      </c>
      <c r="E136" s="473" t="s">
        <v>1082</v>
      </c>
      <c r="I136" s="473"/>
      <c r="K136" s="482"/>
      <c r="M136" s="473"/>
      <c r="N136" s="473"/>
    </row>
    <row r="137" spans="1:14">
      <c r="A137" s="480"/>
      <c r="B137" s="475"/>
      <c r="C137" s="474" t="s">
        <v>1021</v>
      </c>
      <c r="D137" s="474" t="s">
        <v>1020</v>
      </c>
      <c r="E137" s="473" t="s">
        <v>1125</v>
      </c>
      <c r="I137" s="473"/>
      <c r="K137" s="482"/>
      <c r="M137" s="473"/>
      <c r="N137" s="473"/>
    </row>
    <row r="138" spans="1:14">
      <c r="A138" s="480"/>
      <c r="B138" s="475"/>
      <c r="C138" s="474" t="s">
        <v>1060</v>
      </c>
      <c r="D138" s="474" t="s">
        <v>1056</v>
      </c>
      <c r="E138" s="473" t="s">
        <v>1031</v>
      </c>
      <c r="I138" s="473"/>
      <c r="K138" s="482"/>
      <c r="M138" s="473"/>
      <c r="N138" s="473"/>
    </row>
    <row r="139" spans="1:14">
      <c r="A139" s="480"/>
      <c r="B139" s="475"/>
      <c r="C139" s="474" t="s">
        <v>1016</v>
      </c>
      <c r="D139" s="474" t="s">
        <v>1059</v>
      </c>
      <c r="E139" s="473" t="s">
        <v>1031</v>
      </c>
      <c r="I139" s="473"/>
      <c r="K139" s="482"/>
      <c r="M139" s="473"/>
      <c r="N139" s="473"/>
    </row>
    <row r="140" spans="1:14">
      <c r="A140" s="480" t="s">
        <v>185</v>
      </c>
      <c r="B140" s="492" t="s">
        <v>10</v>
      </c>
      <c r="C140" s="474" t="s">
        <v>1052</v>
      </c>
      <c r="D140" s="474" t="s">
        <v>1020</v>
      </c>
      <c r="E140" s="473" t="s">
        <v>1068</v>
      </c>
      <c r="F140" s="475" t="s">
        <v>1054</v>
      </c>
      <c r="G140" s="474" t="s">
        <v>1128</v>
      </c>
      <c r="H140" s="474" t="s">
        <v>1129</v>
      </c>
      <c r="I140" s="473" t="s">
        <v>1033</v>
      </c>
      <c r="J140" s="475" t="s">
        <v>1130</v>
      </c>
      <c r="K140" s="482" t="s">
        <v>1045</v>
      </c>
      <c r="L140" s="474" t="s">
        <v>1050</v>
      </c>
      <c r="M140" s="490" t="s">
        <v>1176</v>
      </c>
      <c r="N140" s="473" t="s">
        <v>1047</v>
      </c>
    </row>
    <row r="141" spans="1:14">
      <c r="A141" s="480"/>
      <c r="B141" s="486"/>
      <c r="C141" s="474" t="s">
        <v>1137</v>
      </c>
      <c r="D141" s="474" t="s">
        <v>1059</v>
      </c>
      <c r="E141" s="473" t="s">
        <v>114</v>
      </c>
      <c r="F141" s="475" t="s">
        <v>1095</v>
      </c>
      <c r="G141" s="474" t="s">
        <v>1177</v>
      </c>
      <c r="H141" s="474" t="s">
        <v>1020</v>
      </c>
      <c r="I141" s="473" t="s">
        <v>1068</v>
      </c>
      <c r="J141" s="475" t="s">
        <v>1178</v>
      </c>
      <c r="K141" s="482"/>
      <c r="M141" s="473"/>
      <c r="N141" s="473"/>
    </row>
    <row r="142" spans="1:14">
      <c r="A142" s="480"/>
      <c r="B142" s="486"/>
      <c r="C142" s="474" t="s">
        <v>1062</v>
      </c>
      <c r="D142" s="474" t="s">
        <v>1059</v>
      </c>
      <c r="E142" s="473" t="s">
        <v>114</v>
      </c>
      <c r="F142" s="475" t="s">
        <v>1063</v>
      </c>
      <c r="G142" s="474" t="s">
        <v>1179</v>
      </c>
      <c r="H142" s="474" t="s">
        <v>1129</v>
      </c>
      <c r="I142" s="473" t="s">
        <v>1125</v>
      </c>
      <c r="J142" s="475" t="s">
        <v>1180</v>
      </c>
      <c r="K142" s="482"/>
      <c r="M142" s="473"/>
      <c r="N142" s="473"/>
    </row>
    <row r="143" spans="1:14">
      <c r="A143" s="480"/>
      <c r="B143" s="486"/>
      <c r="C143" s="474" t="s">
        <v>1019</v>
      </c>
      <c r="D143" s="474" t="s">
        <v>1020</v>
      </c>
      <c r="E143" s="473" t="s">
        <v>1113</v>
      </c>
      <c r="I143" s="473"/>
      <c r="K143" s="482"/>
      <c r="M143" s="473"/>
      <c r="N143" s="473"/>
    </row>
    <row r="144" spans="1:14">
      <c r="A144" s="480"/>
      <c r="B144" s="486"/>
      <c r="C144" s="474" t="s">
        <v>1072</v>
      </c>
      <c r="D144" s="474" t="s">
        <v>1073</v>
      </c>
      <c r="E144" s="473" t="s">
        <v>1082</v>
      </c>
      <c r="I144" s="473"/>
      <c r="K144" s="482"/>
      <c r="M144" s="473"/>
      <c r="N144" s="473"/>
    </row>
    <row r="145" spans="1:14">
      <c r="A145" s="480"/>
      <c r="B145" s="475"/>
      <c r="C145" s="474" t="s">
        <v>1021</v>
      </c>
      <c r="D145" s="474" t="s">
        <v>1020</v>
      </c>
      <c r="E145" s="473" t="s">
        <v>119</v>
      </c>
      <c r="I145" s="473"/>
      <c r="K145" s="482"/>
      <c r="M145" s="473"/>
      <c r="N145" s="473"/>
    </row>
    <row r="146" spans="1:14">
      <c r="A146" s="480"/>
      <c r="B146" s="475"/>
      <c r="C146" s="474" t="s">
        <v>1016</v>
      </c>
      <c r="D146" s="474" t="s">
        <v>1073</v>
      </c>
      <c r="E146" s="473" t="s">
        <v>1031</v>
      </c>
      <c r="I146" s="473"/>
      <c r="K146" s="482"/>
      <c r="M146" s="473"/>
      <c r="N146" s="473"/>
    </row>
    <row r="147" spans="1:14">
      <c r="A147" s="480" t="s">
        <v>1181</v>
      </c>
      <c r="B147" s="481" t="s">
        <v>511</v>
      </c>
      <c r="C147" s="474" t="s">
        <v>1117</v>
      </c>
      <c r="D147" s="474" t="s">
        <v>1108</v>
      </c>
      <c r="E147" s="473" t="s">
        <v>1068</v>
      </c>
      <c r="F147" s="475" t="s">
        <v>1116</v>
      </c>
      <c r="I147" s="473"/>
      <c r="K147" s="482" t="s">
        <v>1030</v>
      </c>
      <c r="L147" s="474" t="s">
        <v>1056</v>
      </c>
      <c r="M147" s="473" t="s">
        <v>114</v>
      </c>
      <c r="N147" s="473" t="s">
        <v>1116</v>
      </c>
    </row>
    <row r="148" spans="1:14">
      <c r="A148" s="480"/>
      <c r="B148" s="475"/>
      <c r="C148" s="474" t="s">
        <v>1118</v>
      </c>
      <c r="D148" s="474" t="s">
        <v>1108</v>
      </c>
      <c r="E148" s="473" t="s">
        <v>1068</v>
      </c>
      <c r="F148" s="475" t="s">
        <v>1116</v>
      </c>
      <c r="I148" s="473"/>
      <c r="K148" s="482"/>
      <c r="M148" s="473"/>
      <c r="N148" s="473"/>
    </row>
    <row r="149" spans="1:14">
      <c r="A149" s="480"/>
      <c r="B149" s="475"/>
      <c r="C149" s="474" t="s">
        <v>1120</v>
      </c>
      <c r="D149" s="474" t="s">
        <v>1182</v>
      </c>
      <c r="E149" s="473" t="s">
        <v>1031</v>
      </c>
      <c r="F149" s="475" t="s">
        <v>1116</v>
      </c>
      <c r="I149" s="473"/>
      <c r="K149" s="482"/>
      <c r="M149" s="473"/>
      <c r="N149" s="473"/>
    </row>
    <row r="150" spans="1:14">
      <c r="A150" s="480"/>
      <c r="B150" s="475"/>
      <c r="C150" s="474" t="s">
        <v>1080</v>
      </c>
      <c r="D150" s="474" t="s">
        <v>1159</v>
      </c>
      <c r="E150" s="473" t="s">
        <v>1068</v>
      </c>
      <c r="F150" s="475" t="s">
        <v>1116</v>
      </c>
      <c r="I150" s="473"/>
      <c r="K150" s="482"/>
      <c r="M150" s="473"/>
      <c r="N150" s="473"/>
    </row>
    <row r="151" spans="1:14">
      <c r="A151" s="480"/>
      <c r="B151" s="475"/>
      <c r="C151" s="474" t="s">
        <v>1127</v>
      </c>
      <c r="D151" s="474" t="s">
        <v>1159</v>
      </c>
      <c r="E151" s="473" t="s">
        <v>1053</v>
      </c>
      <c r="F151" s="475" t="s">
        <v>1116</v>
      </c>
      <c r="I151" s="473"/>
      <c r="K151" s="482"/>
      <c r="M151" s="473"/>
      <c r="N151" s="473"/>
    </row>
    <row r="152" spans="1:14">
      <c r="A152" s="480"/>
      <c r="B152" s="475"/>
      <c r="C152" s="474" t="s">
        <v>1016</v>
      </c>
      <c r="D152" s="474" t="s">
        <v>1056</v>
      </c>
      <c r="E152" s="473" t="s">
        <v>1031</v>
      </c>
      <c r="I152" s="473"/>
      <c r="K152" s="482"/>
      <c r="M152" s="473"/>
      <c r="N152" s="473"/>
    </row>
    <row r="153" spans="1:14">
      <c r="A153" s="480" t="s">
        <v>189</v>
      </c>
      <c r="B153" s="481" t="s">
        <v>511</v>
      </c>
      <c r="C153" s="474" t="s">
        <v>1114</v>
      </c>
      <c r="D153" s="474" t="s">
        <v>1115</v>
      </c>
      <c r="E153" s="473" t="s">
        <v>114</v>
      </c>
      <c r="F153" s="475" t="s">
        <v>1116</v>
      </c>
      <c r="I153" s="473"/>
      <c r="K153" s="482"/>
      <c r="M153" s="473"/>
      <c r="N153" s="473"/>
    </row>
    <row r="154" spans="1:14">
      <c r="A154" s="480"/>
      <c r="B154" s="475"/>
      <c r="C154" s="474" t="s">
        <v>1117</v>
      </c>
      <c r="D154" s="474" t="s">
        <v>1108</v>
      </c>
      <c r="E154" s="473" t="s">
        <v>1111</v>
      </c>
      <c r="F154" s="475" t="s">
        <v>1116</v>
      </c>
      <c r="I154" s="473"/>
      <c r="K154" s="482"/>
      <c r="M154" s="473"/>
      <c r="N154" s="473"/>
    </row>
    <row r="155" spans="1:14">
      <c r="A155" s="480"/>
      <c r="B155" s="475"/>
      <c r="C155" s="474" t="s">
        <v>1118</v>
      </c>
      <c r="D155" s="474" t="s">
        <v>1115</v>
      </c>
      <c r="E155" s="473" t="s">
        <v>1031</v>
      </c>
      <c r="F155" s="475" t="s">
        <v>1116</v>
      </c>
      <c r="I155" s="473"/>
      <c r="K155" s="482"/>
      <c r="M155" s="473"/>
      <c r="N155" s="473"/>
    </row>
    <row r="156" spans="1:14">
      <c r="A156" s="480"/>
      <c r="B156" s="475"/>
      <c r="C156" s="474" t="s">
        <v>1120</v>
      </c>
      <c r="D156" s="474" t="s">
        <v>1020</v>
      </c>
      <c r="E156" s="473" t="s">
        <v>114</v>
      </c>
      <c r="F156" s="475" t="s">
        <v>1116</v>
      </c>
      <c r="I156" s="473"/>
      <c r="K156" s="482"/>
      <c r="M156" s="473"/>
      <c r="N156" s="473"/>
    </row>
    <row r="157" spans="1:14">
      <c r="A157" s="480"/>
      <c r="B157" s="475"/>
      <c r="C157" s="474" t="s">
        <v>1121</v>
      </c>
      <c r="D157" s="474" t="s">
        <v>1073</v>
      </c>
      <c r="E157" s="473" t="s">
        <v>1111</v>
      </c>
      <c r="F157" s="475" t="s">
        <v>1116</v>
      </c>
      <c r="I157" s="473"/>
      <c r="K157" s="482"/>
      <c r="M157" s="473"/>
      <c r="N157" s="473"/>
    </row>
    <row r="158" spans="1:14">
      <c r="A158" s="480"/>
      <c r="B158" s="475"/>
      <c r="C158" s="474" t="s">
        <v>1080</v>
      </c>
      <c r="D158" s="474" t="s">
        <v>1108</v>
      </c>
      <c r="E158" s="473" t="s">
        <v>1111</v>
      </c>
      <c r="F158" s="475" t="s">
        <v>1116</v>
      </c>
      <c r="I158" s="473"/>
      <c r="K158" s="482"/>
      <c r="M158" s="473"/>
      <c r="N158" s="473"/>
    </row>
    <row r="159" spans="1:14">
      <c r="A159" s="480"/>
      <c r="B159" s="475"/>
      <c r="C159" s="474" t="s">
        <v>1127</v>
      </c>
      <c r="D159" s="474" t="s">
        <v>1115</v>
      </c>
      <c r="E159" s="473" t="s">
        <v>114</v>
      </c>
      <c r="F159" s="475" t="s">
        <v>1116</v>
      </c>
      <c r="I159" s="473"/>
      <c r="K159" s="482"/>
      <c r="M159" s="473"/>
      <c r="N159" s="473"/>
    </row>
    <row r="160" spans="1:14">
      <c r="A160" s="480"/>
      <c r="B160" s="475"/>
      <c r="C160" s="474" t="s">
        <v>1019</v>
      </c>
      <c r="D160" s="474" t="s">
        <v>1059</v>
      </c>
      <c r="E160" s="473" t="s">
        <v>1111</v>
      </c>
      <c r="I160" s="473"/>
      <c r="K160" s="482"/>
      <c r="M160" s="473"/>
      <c r="N160" s="473"/>
    </row>
    <row r="161" spans="1:14">
      <c r="A161" s="480"/>
      <c r="B161" s="475"/>
      <c r="C161" s="474" t="s">
        <v>1072</v>
      </c>
      <c r="D161" s="474" t="s">
        <v>1020</v>
      </c>
      <c r="E161" s="473" t="s">
        <v>1125</v>
      </c>
      <c r="I161" s="473"/>
      <c r="K161" s="482"/>
      <c r="M161" s="473"/>
      <c r="N161" s="473"/>
    </row>
    <row r="162" spans="1:14">
      <c r="A162" s="480"/>
      <c r="B162" s="475"/>
      <c r="C162" s="474" t="s">
        <v>1021</v>
      </c>
      <c r="D162" s="474" t="s">
        <v>1020</v>
      </c>
      <c r="E162" s="473" t="s">
        <v>1183</v>
      </c>
      <c r="I162" s="473"/>
      <c r="K162" s="482"/>
      <c r="M162" s="473"/>
      <c r="N162" s="473"/>
    </row>
    <row r="163" spans="1:14">
      <c r="A163" s="480" t="s">
        <v>42</v>
      </c>
      <c r="B163" s="492" t="s">
        <v>10</v>
      </c>
      <c r="C163" s="474" t="s">
        <v>1184</v>
      </c>
      <c r="D163" s="474" t="s">
        <v>1091</v>
      </c>
      <c r="E163" s="473" t="s">
        <v>1031</v>
      </c>
      <c r="F163" s="475" t="s">
        <v>1170</v>
      </c>
      <c r="G163" s="474" t="s">
        <v>1171</v>
      </c>
      <c r="H163" s="474" t="s">
        <v>1091</v>
      </c>
      <c r="I163" s="473" t="s">
        <v>1031</v>
      </c>
      <c r="J163" s="486" t="s">
        <v>1172</v>
      </c>
      <c r="K163" s="482" t="s">
        <v>1153</v>
      </c>
      <c r="L163" s="474" t="s">
        <v>1145</v>
      </c>
      <c r="M163" s="490" t="s">
        <v>1185</v>
      </c>
      <c r="N163" s="473" t="s">
        <v>1147</v>
      </c>
    </row>
    <row r="164" spans="1:14">
      <c r="A164" s="480"/>
      <c r="B164" s="475"/>
      <c r="C164" s="474" t="s">
        <v>1055</v>
      </c>
      <c r="D164" s="474" t="s">
        <v>1056</v>
      </c>
      <c r="E164" s="490" t="s">
        <v>1186</v>
      </c>
      <c r="F164" s="475" t="s">
        <v>1058</v>
      </c>
      <c r="I164" s="473"/>
      <c r="K164" s="482" t="s">
        <v>1187</v>
      </c>
      <c r="L164" s="474" t="s">
        <v>1188</v>
      </c>
      <c r="M164" s="473" t="s">
        <v>1031</v>
      </c>
      <c r="N164" s="473" t="s">
        <v>1189</v>
      </c>
    </row>
    <row r="165" spans="1:14">
      <c r="A165" s="480"/>
      <c r="B165" s="475"/>
      <c r="C165" s="474" t="s">
        <v>1100</v>
      </c>
      <c r="D165" s="474" t="s">
        <v>1091</v>
      </c>
      <c r="E165" s="473" t="s">
        <v>1111</v>
      </c>
      <c r="F165" s="475" t="s">
        <v>1102</v>
      </c>
      <c r="I165" s="473"/>
      <c r="K165" s="482"/>
      <c r="M165" s="473"/>
      <c r="N165" s="473"/>
    </row>
    <row r="166" spans="1:14">
      <c r="A166" s="480"/>
      <c r="B166" s="475"/>
      <c r="C166" s="474" t="s">
        <v>1175</v>
      </c>
      <c r="D166" s="474" t="s">
        <v>1091</v>
      </c>
      <c r="E166" s="473" t="s">
        <v>1031</v>
      </c>
      <c r="F166" s="486" t="s">
        <v>1172</v>
      </c>
      <c r="I166" s="473"/>
      <c r="K166" s="482"/>
      <c r="M166" s="473"/>
      <c r="N166" s="473"/>
    </row>
    <row r="167" spans="1:14">
      <c r="A167" s="480"/>
      <c r="B167" s="475"/>
      <c r="C167" s="474" t="s">
        <v>1019</v>
      </c>
      <c r="D167" s="474" t="s">
        <v>1115</v>
      </c>
      <c r="E167" s="473" t="s">
        <v>1068</v>
      </c>
      <c r="I167" s="473"/>
      <c r="K167" s="482"/>
      <c r="M167" s="473"/>
      <c r="N167" s="473"/>
    </row>
    <row r="168" spans="1:14">
      <c r="A168" s="480"/>
      <c r="B168" s="475"/>
      <c r="C168" s="474" t="s">
        <v>1060</v>
      </c>
      <c r="D168" s="474" t="s">
        <v>1056</v>
      </c>
      <c r="E168" s="473" t="s">
        <v>114</v>
      </c>
      <c r="I168" s="473"/>
      <c r="K168" s="482"/>
      <c r="M168" s="473"/>
      <c r="N168" s="473"/>
    </row>
    <row r="169" spans="1:14">
      <c r="A169" s="480"/>
      <c r="B169" s="475"/>
      <c r="C169" s="474" t="s">
        <v>1072</v>
      </c>
      <c r="D169" s="474" t="s">
        <v>1073</v>
      </c>
      <c r="E169" s="473" t="s">
        <v>1053</v>
      </c>
      <c r="I169" s="473"/>
      <c r="K169" s="482"/>
      <c r="M169" s="473"/>
      <c r="N169" s="473"/>
    </row>
    <row r="170" spans="1:14">
      <c r="A170" s="480"/>
      <c r="B170" s="475"/>
      <c r="C170" s="474" t="s">
        <v>1021</v>
      </c>
      <c r="D170" s="474" t="s">
        <v>1020</v>
      </c>
      <c r="E170" s="473" t="s">
        <v>18</v>
      </c>
      <c r="I170" s="473"/>
      <c r="K170" s="482"/>
      <c r="M170" s="473"/>
      <c r="N170" s="473"/>
    </row>
    <row r="171" spans="1:14">
      <c r="A171" s="480"/>
      <c r="B171" s="475"/>
      <c r="C171" s="474" t="s">
        <v>1016</v>
      </c>
      <c r="D171" s="474" t="s">
        <v>1017</v>
      </c>
      <c r="E171" s="473" t="s">
        <v>18</v>
      </c>
      <c r="I171" s="473"/>
      <c r="K171" s="482"/>
      <c r="M171" s="473"/>
      <c r="N171" s="473"/>
    </row>
    <row r="172" spans="1:14">
      <c r="A172" s="480" t="s">
        <v>1190</v>
      </c>
      <c r="B172" s="492" t="s">
        <v>10</v>
      </c>
      <c r="C172" s="474" t="s">
        <v>1137</v>
      </c>
      <c r="D172" s="474" t="s">
        <v>1124</v>
      </c>
      <c r="E172" s="473" t="s">
        <v>1053</v>
      </c>
      <c r="F172" s="475" t="s">
        <v>1095</v>
      </c>
      <c r="G172" s="474" t="s">
        <v>1177</v>
      </c>
      <c r="H172" s="474" t="s">
        <v>1020</v>
      </c>
      <c r="I172" s="473" t="s">
        <v>1126</v>
      </c>
      <c r="J172" s="475" t="s">
        <v>1178</v>
      </c>
      <c r="K172" s="482"/>
      <c r="M172" s="473"/>
      <c r="N172" s="473"/>
    </row>
    <row r="173" spans="1:14">
      <c r="A173" s="480"/>
      <c r="B173" s="475"/>
      <c r="C173" s="474" t="s">
        <v>1093</v>
      </c>
      <c r="D173" s="474" t="s">
        <v>1191</v>
      </c>
      <c r="E173" s="473" t="s">
        <v>1053</v>
      </c>
      <c r="F173" s="475" t="s">
        <v>1095</v>
      </c>
      <c r="I173" s="473"/>
      <c r="K173" s="482"/>
      <c r="M173" s="473"/>
      <c r="N173" s="473"/>
    </row>
    <row r="174" spans="1:14">
      <c r="A174" s="480"/>
      <c r="B174" s="475"/>
      <c r="C174" s="474" t="s">
        <v>1118</v>
      </c>
      <c r="D174" s="474" t="s">
        <v>1119</v>
      </c>
      <c r="E174" s="473" t="s">
        <v>1053</v>
      </c>
      <c r="F174" s="475" t="s">
        <v>1149</v>
      </c>
      <c r="I174" s="473"/>
      <c r="K174" s="482"/>
      <c r="M174" s="473"/>
      <c r="N174" s="473"/>
    </row>
    <row r="175" spans="1:14">
      <c r="A175" s="480"/>
      <c r="B175" s="475"/>
      <c r="C175" s="474" t="s">
        <v>1151</v>
      </c>
      <c r="D175" s="474" t="s">
        <v>1119</v>
      </c>
      <c r="E175" s="473" t="s">
        <v>1068</v>
      </c>
      <c r="F175" s="475" t="s">
        <v>1149</v>
      </c>
      <c r="I175" s="473"/>
      <c r="K175" s="482"/>
      <c r="M175" s="473"/>
      <c r="N175" s="473"/>
    </row>
    <row r="176" spans="1:14">
      <c r="A176" s="480"/>
      <c r="B176" s="475"/>
      <c r="C176" s="474" t="s">
        <v>1019</v>
      </c>
      <c r="D176" s="474" t="s">
        <v>1115</v>
      </c>
      <c r="E176" s="473" t="s">
        <v>1053</v>
      </c>
      <c r="I176" s="473"/>
      <c r="K176" s="482"/>
      <c r="M176" s="473"/>
      <c r="N176" s="473"/>
    </row>
    <row r="177" spans="1:14">
      <c r="A177" s="480"/>
      <c r="B177" s="475"/>
      <c r="C177" s="474" t="s">
        <v>1060</v>
      </c>
      <c r="D177" s="474" t="s">
        <v>1056</v>
      </c>
      <c r="E177" s="473" t="s">
        <v>114</v>
      </c>
      <c r="I177" s="473"/>
      <c r="K177" s="482"/>
      <c r="M177" s="473"/>
      <c r="N177" s="473"/>
    </row>
    <row r="178" spans="1:14">
      <c r="A178" s="480"/>
      <c r="B178" s="475"/>
      <c r="C178" s="474" t="s">
        <v>1072</v>
      </c>
      <c r="D178" s="474" t="s">
        <v>1073</v>
      </c>
      <c r="E178" s="473" t="s">
        <v>1053</v>
      </c>
      <c r="I178" s="473"/>
      <c r="K178" s="482"/>
      <c r="M178" s="473"/>
      <c r="N178" s="473"/>
    </row>
    <row r="179" spans="1:14">
      <c r="A179" s="480"/>
      <c r="B179" s="475"/>
      <c r="C179" s="474" t="s">
        <v>1021</v>
      </c>
      <c r="D179" s="474" t="s">
        <v>1020</v>
      </c>
      <c r="E179" s="473" t="s">
        <v>1111</v>
      </c>
      <c r="I179" s="473"/>
      <c r="K179" s="482"/>
      <c r="M179" s="473"/>
      <c r="N179" s="473"/>
    </row>
    <row r="180" spans="1:14">
      <c r="A180" s="480"/>
      <c r="B180" s="475"/>
      <c r="C180" s="474" t="s">
        <v>1016</v>
      </c>
      <c r="D180" s="474" t="s">
        <v>1059</v>
      </c>
      <c r="E180" s="473" t="s">
        <v>1125</v>
      </c>
      <c r="I180" s="473"/>
      <c r="K180" s="482"/>
      <c r="M180" s="473"/>
      <c r="N180" s="473"/>
    </row>
    <row r="181" spans="1:14">
      <c r="A181" s="480" t="s">
        <v>250</v>
      </c>
      <c r="B181" s="492" t="s">
        <v>10</v>
      </c>
      <c r="C181" s="474" t="s">
        <v>1019</v>
      </c>
      <c r="D181" s="474" t="s">
        <v>1073</v>
      </c>
      <c r="E181" s="473" t="s">
        <v>1053</v>
      </c>
      <c r="I181" s="473"/>
      <c r="K181" s="482" t="s">
        <v>1192</v>
      </c>
      <c r="L181" s="474" t="s">
        <v>1020</v>
      </c>
      <c r="M181" s="473" t="s">
        <v>1193</v>
      </c>
      <c r="N181" s="473" t="s">
        <v>1112</v>
      </c>
    </row>
    <row r="182" spans="1:14">
      <c r="A182" s="480"/>
      <c r="B182" s="475"/>
      <c r="C182" s="474" t="s">
        <v>1072</v>
      </c>
      <c r="D182" s="474" t="s">
        <v>1073</v>
      </c>
      <c r="E182" s="473" t="s">
        <v>1053</v>
      </c>
      <c r="I182" s="473"/>
      <c r="K182" s="482" t="s">
        <v>1045</v>
      </c>
      <c r="L182" s="474" t="s">
        <v>1017</v>
      </c>
      <c r="M182" s="490" t="s">
        <v>1194</v>
      </c>
      <c r="N182" s="473" t="s">
        <v>1047</v>
      </c>
    </row>
    <row r="183" spans="1:14">
      <c r="A183" s="480" t="s">
        <v>44</v>
      </c>
      <c r="B183" s="481" t="s">
        <v>511</v>
      </c>
      <c r="C183" s="474" t="s">
        <v>1080</v>
      </c>
      <c r="D183" s="474" t="s">
        <v>1084</v>
      </c>
      <c r="E183" s="473" t="s">
        <v>1068</v>
      </c>
      <c r="F183" s="475" t="s">
        <v>1054</v>
      </c>
      <c r="G183" s="474" t="s">
        <v>1171</v>
      </c>
      <c r="H183" s="474" t="s">
        <v>1084</v>
      </c>
      <c r="I183" s="473" t="s">
        <v>21</v>
      </c>
      <c r="J183" s="475" t="s">
        <v>1195</v>
      </c>
      <c r="K183" s="482"/>
      <c r="M183" s="473"/>
      <c r="N183" s="473"/>
    </row>
    <row r="184" spans="1:14">
      <c r="A184" s="480"/>
      <c r="B184" s="475"/>
      <c r="C184" s="474" t="s">
        <v>1196</v>
      </c>
      <c r="D184" s="474" t="s">
        <v>1084</v>
      </c>
      <c r="E184" s="473" t="s">
        <v>119</v>
      </c>
      <c r="F184" s="475" t="s">
        <v>1197</v>
      </c>
      <c r="I184" s="473"/>
      <c r="K184" s="482"/>
      <c r="M184" s="473"/>
      <c r="N184" s="473"/>
    </row>
    <row r="185" spans="1:14">
      <c r="A185" s="480"/>
      <c r="B185" s="475"/>
      <c r="C185" s="474" t="s">
        <v>1083</v>
      </c>
      <c r="D185" s="474" t="s">
        <v>1084</v>
      </c>
      <c r="E185" s="473" t="s">
        <v>21</v>
      </c>
      <c r="F185" s="475" t="s">
        <v>1195</v>
      </c>
      <c r="I185" s="473"/>
      <c r="K185" s="482"/>
      <c r="M185" s="473"/>
      <c r="N185" s="473"/>
    </row>
    <row r="186" spans="1:14">
      <c r="A186" s="480"/>
      <c r="B186" s="475"/>
      <c r="C186" s="474" t="s">
        <v>1060</v>
      </c>
      <c r="D186" s="474" t="s">
        <v>1056</v>
      </c>
      <c r="E186" s="473" t="s">
        <v>1031</v>
      </c>
      <c r="I186" s="473"/>
      <c r="K186" s="482"/>
      <c r="M186" s="473"/>
      <c r="N186" s="473"/>
    </row>
    <row r="187" spans="1:14">
      <c r="A187" s="480" t="s">
        <v>43</v>
      </c>
      <c r="B187" s="481" t="s">
        <v>511</v>
      </c>
      <c r="C187" s="474" t="s">
        <v>1100</v>
      </c>
      <c r="D187" s="474" t="s">
        <v>1084</v>
      </c>
      <c r="E187" s="473" t="s">
        <v>1068</v>
      </c>
      <c r="F187" s="475" t="s">
        <v>1102</v>
      </c>
      <c r="I187" s="473"/>
      <c r="K187" s="482"/>
      <c r="M187" s="473"/>
      <c r="N187" s="473"/>
    </row>
    <row r="188" spans="1:14">
      <c r="A188" s="480"/>
      <c r="B188" s="475"/>
      <c r="C188" s="474" t="s">
        <v>1096</v>
      </c>
      <c r="D188" s="474" t="s">
        <v>1198</v>
      </c>
      <c r="E188" s="473" t="s">
        <v>1068</v>
      </c>
      <c r="F188" s="475" t="s">
        <v>1054</v>
      </c>
      <c r="I188" s="473"/>
      <c r="K188" s="482"/>
      <c r="M188" s="473"/>
      <c r="N188" s="473"/>
    </row>
    <row r="189" spans="1:14">
      <c r="A189" s="480"/>
      <c r="B189" s="475"/>
      <c r="C189" s="474" t="s">
        <v>1083</v>
      </c>
      <c r="D189" s="474" t="s">
        <v>1084</v>
      </c>
      <c r="E189" s="473" t="s">
        <v>1033</v>
      </c>
      <c r="F189" s="475" t="s">
        <v>1085</v>
      </c>
      <c r="I189" s="473"/>
      <c r="K189" s="482"/>
      <c r="M189" s="473"/>
      <c r="N189" s="473"/>
    </row>
    <row r="190" spans="1:14">
      <c r="A190" s="480"/>
      <c r="B190" s="475"/>
      <c r="C190" s="474" t="s">
        <v>1060</v>
      </c>
      <c r="D190" s="474" t="s">
        <v>1056</v>
      </c>
      <c r="E190" s="473" t="s">
        <v>18</v>
      </c>
      <c r="I190" s="473"/>
      <c r="K190" s="482"/>
      <c r="M190" s="473"/>
      <c r="N190" s="473"/>
    </row>
    <row r="191" spans="1:14">
      <c r="A191" s="480"/>
      <c r="B191" s="475"/>
      <c r="C191" s="474" t="s">
        <v>1072</v>
      </c>
      <c r="D191" s="474" t="s">
        <v>1020</v>
      </c>
      <c r="E191" s="473" t="s">
        <v>114</v>
      </c>
      <c r="I191" s="473"/>
      <c r="K191" s="482"/>
      <c r="M191" s="473"/>
      <c r="N191" s="473"/>
    </row>
    <row r="192" spans="1:14">
      <c r="A192" s="480"/>
      <c r="B192" s="475"/>
      <c r="C192" s="474" t="s">
        <v>1021</v>
      </c>
      <c r="D192" s="474" t="s">
        <v>1020</v>
      </c>
      <c r="E192" s="473" t="s">
        <v>114</v>
      </c>
      <c r="I192" s="473"/>
      <c r="K192" s="482"/>
      <c r="M192" s="473"/>
      <c r="N192" s="473"/>
    </row>
    <row r="193" spans="1:14">
      <c r="A193" s="480" t="s">
        <v>235</v>
      </c>
      <c r="B193" s="492" t="s">
        <v>10</v>
      </c>
      <c r="C193" s="474" t="s">
        <v>1100</v>
      </c>
      <c r="D193" s="474" t="s">
        <v>1084</v>
      </c>
      <c r="E193" s="473" t="s">
        <v>18</v>
      </c>
      <c r="F193" s="475" t="s">
        <v>1102</v>
      </c>
      <c r="G193" s="474" t="s">
        <v>735</v>
      </c>
      <c r="H193" s="474" t="s">
        <v>737</v>
      </c>
      <c r="I193" s="473" t="s">
        <v>1033</v>
      </c>
      <c r="J193" s="475" t="s">
        <v>1199</v>
      </c>
      <c r="K193" s="484" t="s">
        <v>1200</v>
      </c>
      <c r="L193" s="474" t="s">
        <v>737</v>
      </c>
      <c r="M193" s="473" t="s">
        <v>1033</v>
      </c>
      <c r="N193" s="473" t="s">
        <v>1201</v>
      </c>
    </row>
    <row r="194" spans="1:14">
      <c r="A194" s="480"/>
      <c r="B194" s="486"/>
      <c r="C194" s="474" t="s">
        <v>1083</v>
      </c>
      <c r="D194" s="474" t="s">
        <v>1084</v>
      </c>
      <c r="E194" s="473" t="s">
        <v>1033</v>
      </c>
      <c r="F194" s="475" t="s">
        <v>1085</v>
      </c>
      <c r="I194" s="473"/>
      <c r="K194" s="482"/>
      <c r="M194" s="473"/>
      <c r="N194" s="473"/>
    </row>
    <row r="195" spans="1:14">
      <c r="A195" s="480"/>
      <c r="B195" s="486"/>
      <c r="C195" s="474" t="s">
        <v>1080</v>
      </c>
      <c r="D195" s="474" t="s">
        <v>1167</v>
      </c>
      <c r="E195" s="473" t="s">
        <v>18</v>
      </c>
      <c r="F195" s="475" t="s">
        <v>1054</v>
      </c>
      <c r="I195" s="473"/>
      <c r="K195" s="482"/>
      <c r="M195" s="473"/>
      <c r="N195" s="473"/>
    </row>
    <row r="196" spans="1:14">
      <c r="A196" s="480"/>
      <c r="B196" s="486"/>
      <c r="C196" s="474" t="s">
        <v>1202</v>
      </c>
      <c r="D196" s="474" t="s">
        <v>1056</v>
      </c>
      <c r="E196" s="473">
        <v>1</v>
      </c>
      <c r="F196" s="475" t="s">
        <v>1058</v>
      </c>
      <c r="I196" s="473"/>
      <c r="K196" s="482"/>
      <c r="M196" s="473"/>
      <c r="N196" s="473"/>
    </row>
    <row r="197" spans="1:14">
      <c r="A197" s="480"/>
      <c r="B197" s="486"/>
      <c r="C197" s="474" t="s">
        <v>1163</v>
      </c>
      <c r="D197" s="474" t="s">
        <v>1164</v>
      </c>
      <c r="E197" s="473" t="s">
        <v>1031</v>
      </c>
      <c r="F197" s="475" t="s">
        <v>1165</v>
      </c>
      <c r="I197" s="473"/>
      <c r="K197" s="482"/>
      <c r="M197" s="473"/>
      <c r="N197" s="473"/>
    </row>
    <row r="198" spans="1:14">
      <c r="A198" s="480"/>
      <c r="B198" s="475"/>
      <c r="C198" s="474" t="s">
        <v>1019</v>
      </c>
      <c r="D198" s="474" t="s">
        <v>1020</v>
      </c>
      <c r="E198" s="473" t="s">
        <v>119</v>
      </c>
      <c r="I198" s="473"/>
      <c r="K198" s="482"/>
      <c r="M198" s="473"/>
      <c r="N198" s="473"/>
    </row>
    <row r="199" spans="1:14">
      <c r="A199" s="480"/>
      <c r="B199" s="475"/>
      <c r="C199" s="474" t="s">
        <v>1072</v>
      </c>
      <c r="D199" s="474" t="s">
        <v>1020</v>
      </c>
      <c r="E199" s="473" t="s">
        <v>1111</v>
      </c>
      <c r="I199" s="473"/>
      <c r="K199" s="482"/>
      <c r="M199" s="473"/>
      <c r="N199" s="473"/>
    </row>
    <row r="200" spans="1:14">
      <c r="A200" s="480" t="s">
        <v>1203</v>
      </c>
      <c r="B200" s="481" t="s">
        <v>511</v>
      </c>
      <c r="C200" s="474" t="s">
        <v>1083</v>
      </c>
      <c r="D200" s="474" t="s">
        <v>1084</v>
      </c>
      <c r="E200" s="473" t="s">
        <v>1033</v>
      </c>
      <c r="F200" s="475" t="s">
        <v>1085</v>
      </c>
      <c r="I200" s="473"/>
      <c r="K200" s="482"/>
      <c r="M200" s="473"/>
      <c r="N200" s="473"/>
    </row>
    <row r="201" spans="1:14">
      <c r="A201" s="480"/>
      <c r="B201" s="475"/>
      <c r="C201" s="474" t="s">
        <v>1052</v>
      </c>
      <c r="D201" s="474" t="s">
        <v>1073</v>
      </c>
      <c r="E201" s="473" t="s">
        <v>114</v>
      </c>
      <c r="F201" s="475" t="s">
        <v>1054</v>
      </c>
      <c r="I201" s="473"/>
      <c r="K201" s="482"/>
      <c r="M201" s="473"/>
      <c r="N201" s="473"/>
    </row>
    <row r="202" spans="1:14">
      <c r="A202" s="480"/>
      <c r="B202" s="475"/>
      <c r="C202" s="474" t="s">
        <v>1080</v>
      </c>
      <c r="D202" s="474" t="s">
        <v>1056</v>
      </c>
      <c r="E202" s="473" t="s">
        <v>114</v>
      </c>
      <c r="F202" s="475" t="s">
        <v>1054</v>
      </c>
      <c r="I202" s="473"/>
      <c r="K202" s="482"/>
      <c r="M202" s="473"/>
      <c r="N202" s="473"/>
    </row>
    <row r="203" spans="1:14">
      <c r="A203" s="480"/>
      <c r="B203" s="475"/>
      <c r="C203" s="474" t="s">
        <v>1202</v>
      </c>
      <c r="D203" s="474" t="s">
        <v>1056</v>
      </c>
      <c r="E203" s="490" t="s">
        <v>1204</v>
      </c>
      <c r="F203" s="475" t="s">
        <v>1058</v>
      </c>
      <c r="I203" s="473"/>
      <c r="K203" s="482"/>
      <c r="M203" s="473"/>
      <c r="N203" s="473"/>
    </row>
    <row r="204" spans="1:14">
      <c r="A204" s="480"/>
      <c r="B204" s="475"/>
      <c r="C204" s="474" t="s">
        <v>1019</v>
      </c>
      <c r="D204" s="474" t="s">
        <v>1020</v>
      </c>
      <c r="E204" s="473" t="s">
        <v>1111</v>
      </c>
      <c r="I204" s="473"/>
      <c r="K204" s="482"/>
      <c r="M204" s="473"/>
      <c r="N204" s="473"/>
    </row>
    <row r="205" spans="1:14">
      <c r="A205" s="480"/>
      <c r="B205" s="475"/>
      <c r="C205" s="474" t="s">
        <v>1060</v>
      </c>
      <c r="D205" s="474" t="s">
        <v>1056</v>
      </c>
      <c r="E205" s="473" t="s">
        <v>1111</v>
      </c>
      <c r="I205" s="473"/>
      <c r="K205" s="482"/>
      <c r="M205" s="473"/>
      <c r="N205" s="473"/>
    </row>
    <row r="206" spans="1:14">
      <c r="A206" s="480"/>
      <c r="B206" s="475"/>
      <c r="C206" s="474" t="s">
        <v>1072</v>
      </c>
      <c r="D206" s="474" t="s">
        <v>1073</v>
      </c>
      <c r="E206" s="473" t="s">
        <v>1068</v>
      </c>
      <c r="I206" s="473"/>
      <c r="K206" s="482"/>
      <c r="M206" s="473"/>
      <c r="N206" s="473"/>
    </row>
    <row r="207" spans="1:14">
      <c r="A207" s="480" t="s">
        <v>1205</v>
      </c>
      <c r="B207" s="481" t="s">
        <v>511</v>
      </c>
      <c r="C207" s="474" t="s">
        <v>1019</v>
      </c>
      <c r="D207" s="474" t="s">
        <v>1115</v>
      </c>
      <c r="E207" s="473" t="s">
        <v>1068</v>
      </c>
      <c r="G207" s="474" t="s">
        <v>1141</v>
      </c>
      <c r="H207" s="474" t="s">
        <v>1206</v>
      </c>
      <c r="I207" s="473" t="s">
        <v>1033</v>
      </c>
      <c r="J207" s="475" t="s">
        <v>1143</v>
      </c>
      <c r="K207" s="482"/>
      <c r="M207" s="473"/>
      <c r="N207" s="473"/>
    </row>
    <row r="208" spans="1:14">
      <c r="A208" s="480"/>
      <c r="B208" s="475"/>
      <c r="C208" s="474" t="s">
        <v>1021</v>
      </c>
      <c r="D208" s="474" t="s">
        <v>1020</v>
      </c>
      <c r="E208" s="473" t="s">
        <v>18</v>
      </c>
      <c r="I208" s="473"/>
      <c r="K208" s="482"/>
      <c r="M208" s="473"/>
      <c r="N208" s="473"/>
    </row>
    <row r="209" spans="1:14">
      <c r="A209" s="480"/>
      <c r="B209" s="475"/>
      <c r="C209" s="474" t="s">
        <v>1072</v>
      </c>
      <c r="D209" s="474" t="s">
        <v>1020</v>
      </c>
      <c r="E209" s="473" t="s">
        <v>1183</v>
      </c>
      <c r="I209" s="473"/>
      <c r="K209" s="482"/>
      <c r="M209" s="473"/>
      <c r="N209" s="473"/>
    </row>
    <row r="210" spans="1:14" ht="15" customHeight="1">
      <c r="A210" s="480" t="s">
        <v>459</v>
      </c>
      <c r="B210" s="492" t="s">
        <v>10</v>
      </c>
      <c r="C210" s="474" t="s">
        <v>1052</v>
      </c>
      <c r="D210" s="474" t="s">
        <v>1059</v>
      </c>
      <c r="E210" s="473" t="s">
        <v>1111</v>
      </c>
      <c r="F210" s="475" t="s">
        <v>1054</v>
      </c>
      <c r="G210" s="474" t="s">
        <v>1207</v>
      </c>
      <c r="H210" s="474" t="s">
        <v>1119</v>
      </c>
      <c r="I210" s="473" t="s">
        <v>1033</v>
      </c>
      <c r="J210" s="475" t="s">
        <v>1208</v>
      </c>
      <c r="K210" s="482" t="s">
        <v>1209</v>
      </c>
      <c r="L210" s="474" t="s">
        <v>1210</v>
      </c>
      <c r="M210" s="473" t="s">
        <v>1033</v>
      </c>
      <c r="N210" s="473" t="s">
        <v>1211</v>
      </c>
    </row>
    <row r="211" spans="1:14">
      <c r="A211" s="480"/>
      <c r="B211" s="475"/>
      <c r="C211" s="474" t="s">
        <v>1080</v>
      </c>
      <c r="D211" s="474" t="s">
        <v>1212</v>
      </c>
      <c r="E211" s="473" t="s">
        <v>18</v>
      </c>
      <c r="F211" s="475" t="s">
        <v>1054</v>
      </c>
      <c r="I211" s="473"/>
      <c r="K211" s="482"/>
      <c r="M211" s="473"/>
      <c r="N211" s="473"/>
    </row>
    <row r="212" spans="1:14">
      <c r="A212" s="480"/>
      <c r="B212" s="475"/>
      <c r="C212" s="474" t="s">
        <v>1019</v>
      </c>
      <c r="D212" s="474" t="s">
        <v>1115</v>
      </c>
      <c r="E212" s="473" t="s">
        <v>114</v>
      </c>
      <c r="I212" s="473"/>
      <c r="K212" s="482"/>
      <c r="M212" s="473"/>
      <c r="N212" s="473"/>
    </row>
    <row r="213" spans="1:14">
      <c r="A213" s="480" t="s">
        <v>46</v>
      </c>
      <c r="B213" s="481" t="s">
        <v>511</v>
      </c>
      <c r="C213" s="474" t="s">
        <v>1080</v>
      </c>
      <c r="D213" s="474" t="s">
        <v>1108</v>
      </c>
      <c r="E213" s="473" t="s">
        <v>1213</v>
      </c>
      <c r="F213" s="475" t="s">
        <v>1214</v>
      </c>
      <c r="I213" s="473"/>
      <c r="K213" s="482"/>
      <c r="M213" s="473"/>
      <c r="N213" s="473"/>
    </row>
    <row r="214" spans="1:14">
      <c r="A214" s="480"/>
      <c r="B214" s="475"/>
      <c r="C214" s="474" t="s">
        <v>1052</v>
      </c>
      <c r="D214" s="474" t="s">
        <v>1056</v>
      </c>
      <c r="E214" s="473" t="s">
        <v>1068</v>
      </c>
      <c r="F214" s="475" t="s">
        <v>1214</v>
      </c>
      <c r="I214" s="473"/>
      <c r="K214" s="482"/>
      <c r="M214" s="473"/>
      <c r="N214" s="473"/>
    </row>
    <row r="215" spans="1:14">
      <c r="A215" s="480"/>
      <c r="B215" s="475"/>
      <c r="C215" s="474" t="s">
        <v>1137</v>
      </c>
      <c r="D215" s="474" t="s">
        <v>1108</v>
      </c>
      <c r="E215" s="473" t="s">
        <v>1215</v>
      </c>
      <c r="F215" s="475" t="s">
        <v>1095</v>
      </c>
      <c r="I215" s="473"/>
      <c r="K215" s="482"/>
      <c r="M215" s="473"/>
      <c r="N215" s="473"/>
    </row>
    <row r="216" spans="1:14">
      <c r="A216" s="480"/>
      <c r="B216" s="475"/>
      <c r="C216" s="474" t="s">
        <v>1093</v>
      </c>
      <c r="D216" s="474" t="s">
        <v>1056</v>
      </c>
      <c r="E216" s="473" t="s">
        <v>1111</v>
      </c>
      <c r="F216" s="475" t="s">
        <v>1095</v>
      </c>
      <c r="I216" s="473"/>
      <c r="K216" s="482"/>
      <c r="M216" s="473"/>
      <c r="N216" s="473"/>
    </row>
    <row r="217" spans="1:14">
      <c r="A217" s="480"/>
      <c r="B217" s="475"/>
      <c r="C217" s="474" t="s">
        <v>1216</v>
      </c>
      <c r="D217" s="474" t="s">
        <v>1056</v>
      </c>
      <c r="E217" s="473" t="s">
        <v>1217</v>
      </c>
      <c r="F217" s="475" t="s">
        <v>1149</v>
      </c>
      <c r="I217" s="473"/>
      <c r="K217" s="482"/>
      <c r="M217" s="473"/>
      <c r="N217" s="473"/>
    </row>
    <row r="218" spans="1:14" s="497" customFormat="1">
      <c r="A218" s="494"/>
      <c r="B218" s="495"/>
      <c r="C218" s="472" t="s">
        <v>1218</v>
      </c>
      <c r="D218" s="472" t="s">
        <v>1056</v>
      </c>
      <c r="E218" s="496" t="s">
        <v>119</v>
      </c>
      <c r="F218" s="486" t="s">
        <v>1197</v>
      </c>
      <c r="I218" s="498"/>
      <c r="J218" s="493"/>
      <c r="K218" s="499"/>
      <c r="M218" s="498"/>
      <c r="N218" s="498"/>
    </row>
    <row r="219" spans="1:14" s="472" customFormat="1">
      <c r="A219" s="500"/>
      <c r="B219" s="493"/>
      <c r="C219" s="472" t="s">
        <v>1019</v>
      </c>
      <c r="D219" s="472" t="s">
        <v>1056</v>
      </c>
      <c r="E219" s="496" t="s">
        <v>1031</v>
      </c>
      <c r="F219" s="493"/>
      <c r="I219" s="496"/>
      <c r="J219" s="493"/>
      <c r="K219" s="501"/>
      <c r="M219" s="496"/>
      <c r="N219" s="496"/>
    </row>
    <row r="220" spans="1:14" s="472" customFormat="1">
      <c r="A220" s="500"/>
      <c r="B220" s="493"/>
      <c r="C220" s="472" t="s">
        <v>1060</v>
      </c>
      <c r="D220" s="472" t="s">
        <v>1056</v>
      </c>
      <c r="E220" s="496" t="s">
        <v>1113</v>
      </c>
      <c r="F220" s="493"/>
      <c r="I220" s="496"/>
      <c r="J220" s="493"/>
      <c r="K220" s="501"/>
      <c r="M220" s="496"/>
      <c r="N220" s="496"/>
    </row>
    <row r="221" spans="1:14" s="472" customFormat="1">
      <c r="A221" s="500"/>
      <c r="B221" s="493"/>
      <c r="C221" s="472" t="s">
        <v>1016</v>
      </c>
      <c r="D221" s="472" t="s">
        <v>1020</v>
      </c>
      <c r="E221" s="496" t="s">
        <v>114</v>
      </c>
      <c r="F221" s="493"/>
      <c r="I221" s="496"/>
      <c r="J221" s="493"/>
      <c r="K221" s="501"/>
      <c r="M221" s="496"/>
      <c r="N221" s="496"/>
    </row>
    <row r="222" spans="1:14">
      <c r="A222" s="480" t="s">
        <v>287</v>
      </c>
      <c r="B222" s="481" t="s">
        <v>511</v>
      </c>
      <c r="C222" s="474" t="s">
        <v>1052</v>
      </c>
      <c r="D222" s="474" t="s">
        <v>1056</v>
      </c>
      <c r="E222" s="473" t="s">
        <v>114</v>
      </c>
      <c r="F222" s="475" t="s">
        <v>1214</v>
      </c>
      <c r="I222" s="473"/>
      <c r="K222" s="482"/>
      <c r="M222" s="473"/>
      <c r="N222" s="473"/>
    </row>
    <row r="223" spans="1:14">
      <c r="A223" s="480"/>
      <c r="B223" s="475"/>
      <c r="C223" s="474" t="s">
        <v>1080</v>
      </c>
      <c r="D223" s="474" t="s">
        <v>1056</v>
      </c>
      <c r="E223" s="473" t="s">
        <v>1053</v>
      </c>
      <c r="I223" s="473"/>
      <c r="K223" s="482"/>
      <c r="M223" s="473"/>
      <c r="N223" s="473"/>
    </row>
    <row r="224" spans="1:14">
      <c r="A224" s="480"/>
      <c r="B224" s="475"/>
      <c r="C224" s="474" t="s">
        <v>1019</v>
      </c>
      <c r="D224" s="474" t="s">
        <v>1056</v>
      </c>
      <c r="E224" s="473" t="s">
        <v>114</v>
      </c>
      <c r="I224" s="473"/>
      <c r="K224" s="482"/>
      <c r="M224" s="473"/>
      <c r="N224" s="473"/>
    </row>
    <row r="225" spans="1:14">
      <c r="A225" s="480" t="s">
        <v>187</v>
      </c>
      <c r="B225" s="481" t="s">
        <v>511</v>
      </c>
      <c r="C225" s="474" t="s">
        <v>1052</v>
      </c>
      <c r="D225" s="474" t="s">
        <v>1115</v>
      </c>
      <c r="E225" s="473" t="s">
        <v>1031</v>
      </c>
      <c r="F225" s="475" t="s">
        <v>1214</v>
      </c>
      <c r="I225" s="473"/>
      <c r="K225" s="482"/>
      <c r="M225" s="473"/>
      <c r="N225" s="473"/>
    </row>
    <row r="226" spans="1:14">
      <c r="A226" s="480"/>
      <c r="B226" s="475"/>
      <c r="C226" s="474" t="s">
        <v>1093</v>
      </c>
      <c r="D226" s="474" t="s">
        <v>1115</v>
      </c>
      <c r="E226" s="473" t="s">
        <v>1183</v>
      </c>
      <c r="F226" s="475" t="s">
        <v>1095</v>
      </c>
      <c r="I226" s="473"/>
      <c r="K226" s="482"/>
      <c r="M226" s="473"/>
      <c r="N226" s="473"/>
    </row>
    <row r="227" spans="1:14" s="497" customFormat="1">
      <c r="A227" s="494"/>
      <c r="B227" s="495"/>
      <c r="C227" s="472" t="s">
        <v>1218</v>
      </c>
      <c r="D227" s="472" t="s">
        <v>1115</v>
      </c>
      <c r="E227" s="496" t="s">
        <v>119</v>
      </c>
      <c r="F227" s="475" t="s">
        <v>1197</v>
      </c>
      <c r="I227" s="498"/>
      <c r="J227" s="493"/>
      <c r="K227" s="499"/>
      <c r="M227" s="498"/>
      <c r="N227" s="498"/>
    </row>
    <row r="228" spans="1:14">
      <c r="A228" s="480"/>
      <c r="B228" s="475"/>
      <c r="C228" s="474" t="s">
        <v>1216</v>
      </c>
      <c r="D228" s="474" t="s">
        <v>1115</v>
      </c>
      <c r="E228" s="473" t="s">
        <v>1031</v>
      </c>
      <c r="F228" s="475" t="s">
        <v>1149</v>
      </c>
      <c r="I228" s="473"/>
      <c r="K228" s="482"/>
      <c r="M228" s="473"/>
      <c r="N228" s="473"/>
    </row>
    <row r="229" spans="1:14">
      <c r="A229" s="480"/>
      <c r="B229" s="475"/>
      <c r="C229" s="474" t="s">
        <v>1019</v>
      </c>
      <c r="D229" s="474" t="s">
        <v>1020</v>
      </c>
      <c r="E229" s="473" t="s">
        <v>1068</v>
      </c>
      <c r="I229" s="473"/>
      <c r="K229" s="482"/>
      <c r="M229" s="473"/>
      <c r="N229" s="473"/>
    </row>
    <row r="230" spans="1:14">
      <c r="A230" s="480"/>
      <c r="B230" s="475"/>
      <c r="C230" s="474" t="s">
        <v>1072</v>
      </c>
      <c r="D230" s="474" t="s">
        <v>1020</v>
      </c>
      <c r="E230" s="473" t="s">
        <v>1053</v>
      </c>
      <c r="I230" s="473"/>
      <c r="K230" s="482"/>
      <c r="M230" s="473"/>
      <c r="N230" s="473"/>
    </row>
    <row r="231" spans="1:14">
      <c r="A231" s="480"/>
      <c r="B231" s="475"/>
      <c r="C231" s="474" t="s">
        <v>1021</v>
      </c>
      <c r="D231" s="474" t="s">
        <v>1020</v>
      </c>
      <c r="E231" s="473" t="s">
        <v>1031</v>
      </c>
      <c r="I231" s="473"/>
      <c r="K231" s="482"/>
      <c r="M231" s="473"/>
      <c r="N231" s="473"/>
    </row>
    <row r="232" spans="1:14">
      <c r="A232" s="480"/>
      <c r="B232" s="475"/>
      <c r="C232" s="474" t="s">
        <v>1016</v>
      </c>
      <c r="D232" s="474" t="s">
        <v>1020</v>
      </c>
      <c r="E232" s="473" t="s">
        <v>114</v>
      </c>
      <c r="I232" s="473"/>
      <c r="K232" s="482"/>
      <c r="M232" s="473"/>
      <c r="N232" s="473"/>
    </row>
    <row r="233" spans="1:14">
      <c r="A233" s="480" t="s">
        <v>460</v>
      </c>
      <c r="B233" s="492" t="s">
        <v>10</v>
      </c>
      <c r="C233" s="474" t="s">
        <v>1032</v>
      </c>
      <c r="D233" s="474" t="s">
        <v>1115</v>
      </c>
      <c r="E233" s="473" t="s">
        <v>114</v>
      </c>
      <c r="F233" s="475" t="s">
        <v>1034</v>
      </c>
      <c r="G233" s="474" t="s">
        <v>1035</v>
      </c>
      <c r="H233" s="474" t="s">
        <v>1219</v>
      </c>
      <c r="I233" s="473" t="s">
        <v>1220</v>
      </c>
      <c r="J233" s="475" t="s">
        <v>1071</v>
      </c>
      <c r="K233" s="482" t="s">
        <v>1110</v>
      </c>
      <c r="L233" s="474" t="s">
        <v>1115</v>
      </c>
      <c r="M233" s="473" t="s">
        <v>1031</v>
      </c>
      <c r="N233" s="473" t="s">
        <v>1112</v>
      </c>
    </row>
    <row r="234" spans="1:14">
      <c r="A234" s="480"/>
      <c r="B234" s="475"/>
      <c r="C234" s="474" t="s">
        <v>1072</v>
      </c>
      <c r="D234" s="474" t="s">
        <v>1221</v>
      </c>
      <c r="E234" s="473" t="s">
        <v>1031</v>
      </c>
      <c r="I234" s="473"/>
      <c r="K234" s="482" t="s">
        <v>1222</v>
      </c>
      <c r="L234" s="474" t="s">
        <v>1059</v>
      </c>
      <c r="M234" s="473" t="s">
        <v>1053</v>
      </c>
      <c r="N234" s="473" t="s">
        <v>1211</v>
      </c>
    </row>
    <row r="235" spans="1:14">
      <c r="A235" s="480"/>
      <c r="B235" s="475"/>
      <c r="C235" s="474" t="s">
        <v>1019</v>
      </c>
      <c r="D235" s="474" t="s">
        <v>1059</v>
      </c>
      <c r="E235" s="473" t="s">
        <v>1068</v>
      </c>
      <c r="I235" s="473"/>
      <c r="K235" s="482"/>
      <c r="M235" s="473"/>
      <c r="N235" s="473"/>
    </row>
    <row r="236" spans="1:14">
      <c r="A236" s="480" t="s">
        <v>186</v>
      </c>
      <c r="B236" s="481" t="s">
        <v>511</v>
      </c>
      <c r="C236" s="474" t="s">
        <v>1223</v>
      </c>
      <c r="D236" s="474" t="s">
        <v>1073</v>
      </c>
      <c r="E236" s="473" t="s">
        <v>1126</v>
      </c>
      <c r="F236" s="475" t="s">
        <v>1224</v>
      </c>
      <c r="I236" s="473"/>
      <c r="K236" s="482"/>
      <c r="M236" s="473"/>
      <c r="N236" s="473"/>
    </row>
    <row r="237" spans="1:14">
      <c r="A237" s="480"/>
      <c r="B237" s="486"/>
      <c r="C237" s="474" t="s">
        <v>1151</v>
      </c>
      <c r="D237" s="474" t="s">
        <v>1020</v>
      </c>
      <c r="E237" s="473" t="s">
        <v>10</v>
      </c>
      <c r="F237" s="475" t="s">
        <v>1224</v>
      </c>
      <c r="I237" s="473"/>
      <c r="K237" s="482"/>
      <c r="M237" s="473"/>
      <c r="N237" s="473"/>
    </row>
    <row r="238" spans="1:14">
      <c r="A238" s="480"/>
      <c r="B238" s="475"/>
      <c r="C238" s="474" t="s">
        <v>1021</v>
      </c>
      <c r="D238" s="474" t="s">
        <v>1020</v>
      </c>
      <c r="E238" s="473" t="s">
        <v>114</v>
      </c>
      <c r="I238" s="473"/>
      <c r="K238" s="482"/>
      <c r="M238" s="473"/>
      <c r="N238" s="473"/>
    </row>
    <row r="239" spans="1:14">
      <c r="A239" s="480"/>
      <c r="B239" s="475"/>
      <c r="C239" s="474" t="s">
        <v>1072</v>
      </c>
      <c r="D239" s="474" t="s">
        <v>1073</v>
      </c>
      <c r="E239" s="473" t="s">
        <v>1053</v>
      </c>
      <c r="I239" s="473"/>
      <c r="K239" s="482"/>
      <c r="M239" s="473"/>
      <c r="N239" s="473"/>
    </row>
    <row r="240" spans="1:14">
      <c r="A240" s="480"/>
      <c r="B240" s="475"/>
      <c r="C240" s="484" t="s">
        <v>1016</v>
      </c>
      <c r="D240" s="474" t="s">
        <v>1073</v>
      </c>
      <c r="E240" s="473" t="s">
        <v>1068</v>
      </c>
      <c r="I240" s="473"/>
      <c r="K240" s="482"/>
      <c r="M240" s="473"/>
      <c r="N240" s="473"/>
    </row>
    <row r="241" spans="1:14">
      <c r="A241" s="480" t="s">
        <v>47</v>
      </c>
      <c r="B241" s="481" t="s">
        <v>511</v>
      </c>
      <c r="C241" s="474" t="s">
        <v>1032</v>
      </c>
      <c r="D241" s="474" t="s">
        <v>1020</v>
      </c>
      <c r="E241" s="473" t="s">
        <v>114</v>
      </c>
      <c r="F241" s="475" t="s">
        <v>1225</v>
      </c>
      <c r="I241" s="473"/>
      <c r="K241" s="482"/>
      <c r="M241" s="473"/>
      <c r="N241" s="473"/>
    </row>
    <row r="242" spans="1:14">
      <c r="A242" s="480"/>
      <c r="B242" s="475"/>
      <c r="C242" s="474" t="s">
        <v>1019</v>
      </c>
      <c r="D242" s="474" t="s">
        <v>1020</v>
      </c>
      <c r="E242" s="473" t="s">
        <v>119</v>
      </c>
      <c r="I242" s="473"/>
      <c r="K242" s="482"/>
      <c r="M242" s="473"/>
      <c r="N242" s="473"/>
    </row>
    <row r="243" spans="1:14">
      <c r="A243" s="480"/>
      <c r="B243" s="475"/>
      <c r="C243" s="474" t="s">
        <v>1060</v>
      </c>
      <c r="D243" s="474" t="s">
        <v>1056</v>
      </c>
      <c r="E243" s="473" t="s">
        <v>1031</v>
      </c>
      <c r="I243" s="473"/>
      <c r="K243" s="482"/>
      <c r="M243" s="473"/>
      <c r="N243" s="473"/>
    </row>
    <row r="244" spans="1:14">
      <c r="A244" s="480"/>
      <c r="B244" s="475"/>
      <c r="C244" s="474" t="s">
        <v>1021</v>
      </c>
      <c r="D244" s="474" t="s">
        <v>1020</v>
      </c>
      <c r="E244" s="473" t="s">
        <v>1053</v>
      </c>
      <c r="I244" s="473"/>
      <c r="K244" s="482"/>
      <c r="M244" s="473"/>
      <c r="N244" s="473"/>
    </row>
    <row r="245" spans="1:14">
      <c r="A245" s="480"/>
      <c r="B245" s="475"/>
      <c r="C245" s="474" t="s">
        <v>1072</v>
      </c>
      <c r="D245" s="474" t="s">
        <v>1020</v>
      </c>
      <c r="E245" s="473" t="s">
        <v>1053</v>
      </c>
      <c r="I245" s="473"/>
      <c r="K245" s="482"/>
      <c r="M245" s="473"/>
      <c r="N245" s="473"/>
    </row>
    <row r="246" spans="1:14">
      <c r="A246" s="480" t="s">
        <v>188</v>
      </c>
      <c r="B246" s="481" t="s">
        <v>511</v>
      </c>
      <c r="C246" s="474" t="s">
        <v>1226</v>
      </c>
      <c r="D246" s="474" t="s">
        <v>1056</v>
      </c>
      <c r="E246" s="473" t="s">
        <v>1031</v>
      </c>
      <c r="F246" s="475" t="s">
        <v>1170</v>
      </c>
      <c r="G246" s="484" t="s">
        <v>1207</v>
      </c>
      <c r="H246" s="474" t="s">
        <v>1119</v>
      </c>
      <c r="I246" s="473" t="s">
        <v>1033</v>
      </c>
      <c r="J246" s="475" t="s">
        <v>1208</v>
      </c>
      <c r="K246" s="482" t="s">
        <v>1110</v>
      </c>
      <c r="L246" s="474" t="s">
        <v>1115</v>
      </c>
      <c r="M246" s="473" t="s">
        <v>1031</v>
      </c>
      <c r="N246" s="474" t="s">
        <v>1227</v>
      </c>
    </row>
    <row r="247" spans="1:14">
      <c r="A247" s="480"/>
      <c r="B247" s="475"/>
      <c r="C247" s="474" t="s">
        <v>1137</v>
      </c>
      <c r="D247" s="474" t="s">
        <v>1228</v>
      </c>
      <c r="E247" s="473" t="s">
        <v>114</v>
      </c>
      <c r="F247" s="475" t="s">
        <v>1095</v>
      </c>
      <c r="I247" s="473"/>
      <c r="K247" s="482" t="s">
        <v>1045</v>
      </c>
      <c r="L247" s="474" t="s">
        <v>1017</v>
      </c>
      <c r="M247" s="490" t="s">
        <v>1229</v>
      </c>
      <c r="N247" s="473" t="s">
        <v>1047</v>
      </c>
    </row>
    <row r="248" spans="1:14">
      <c r="A248" s="480"/>
      <c r="B248" s="475"/>
      <c r="C248" s="474" t="s">
        <v>1080</v>
      </c>
      <c r="D248" s="474" t="s">
        <v>1056</v>
      </c>
      <c r="E248" s="473" t="s">
        <v>1053</v>
      </c>
      <c r="F248" s="475" t="s">
        <v>1054</v>
      </c>
      <c r="I248" s="473"/>
      <c r="K248" s="482"/>
      <c r="M248" s="473"/>
    </row>
    <row r="249" spans="1:14">
      <c r="A249" s="480"/>
      <c r="B249" s="475"/>
      <c r="C249" s="474" t="s">
        <v>1052</v>
      </c>
      <c r="D249" s="474" t="s">
        <v>1059</v>
      </c>
      <c r="E249" s="473" t="s">
        <v>1068</v>
      </c>
      <c r="F249" s="475" t="s">
        <v>1054</v>
      </c>
      <c r="I249" s="473"/>
      <c r="K249" s="482"/>
      <c r="M249" s="473"/>
      <c r="N249" s="473"/>
    </row>
    <row r="250" spans="1:14">
      <c r="A250" s="480"/>
      <c r="B250" s="475"/>
      <c r="C250" s="474" t="s">
        <v>1218</v>
      </c>
      <c r="D250" s="474" t="s">
        <v>1056</v>
      </c>
      <c r="E250" s="473" t="s">
        <v>119</v>
      </c>
      <c r="F250" s="475" t="s">
        <v>1197</v>
      </c>
      <c r="I250" s="473"/>
      <c r="K250" s="482"/>
      <c r="M250" s="473"/>
      <c r="N250" s="473"/>
    </row>
    <row r="251" spans="1:14">
      <c r="A251" s="480"/>
      <c r="B251" s="475"/>
      <c r="C251" s="474" t="s">
        <v>1016</v>
      </c>
      <c r="D251" s="474" t="s">
        <v>1073</v>
      </c>
      <c r="E251" s="473" t="s">
        <v>1068</v>
      </c>
      <c r="I251" s="473"/>
      <c r="M251" s="473"/>
    </row>
    <row r="252" spans="1:14">
      <c r="A252" s="480"/>
      <c r="B252" s="475"/>
      <c r="C252" s="474" t="s">
        <v>1072</v>
      </c>
      <c r="D252" s="474" t="s">
        <v>1073</v>
      </c>
      <c r="E252" s="473" t="s">
        <v>1070</v>
      </c>
      <c r="I252" s="473"/>
      <c r="M252" s="473"/>
    </row>
    <row r="253" spans="1:14">
      <c r="A253" s="480"/>
      <c r="B253" s="475"/>
      <c r="C253" s="474" t="s">
        <v>1019</v>
      </c>
      <c r="D253" s="474" t="s">
        <v>1115</v>
      </c>
      <c r="E253" s="473" t="s">
        <v>114</v>
      </c>
      <c r="I253" s="473"/>
      <c r="M253" s="473"/>
    </row>
    <row r="254" spans="1:14">
      <c r="A254" s="480"/>
      <c r="B254" s="475"/>
      <c r="C254" s="474" t="s">
        <v>1060</v>
      </c>
      <c r="D254" s="474" t="s">
        <v>1056</v>
      </c>
      <c r="E254" s="473" t="s">
        <v>114</v>
      </c>
      <c r="I254" s="473"/>
      <c r="K254" s="482"/>
      <c r="M254" s="473"/>
      <c r="N254" s="473"/>
    </row>
    <row r="255" spans="1:14">
      <c r="A255" s="480"/>
      <c r="B255" s="475"/>
      <c r="C255" s="474" t="s">
        <v>1021</v>
      </c>
      <c r="D255" s="474" t="s">
        <v>1020</v>
      </c>
      <c r="E255" s="473" t="s">
        <v>1031</v>
      </c>
      <c r="I255" s="473"/>
      <c r="K255" s="482"/>
      <c r="M255" s="473"/>
      <c r="N255" s="473"/>
    </row>
    <row r="256" spans="1:14">
      <c r="A256" s="480" t="s">
        <v>288</v>
      </c>
      <c r="B256" s="492" t="s">
        <v>10</v>
      </c>
      <c r="C256" s="474" t="s">
        <v>1230</v>
      </c>
      <c r="D256" s="474" t="s">
        <v>1017</v>
      </c>
      <c r="E256" s="473" t="s">
        <v>10</v>
      </c>
      <c r="F256" s="475" t="s">
        <v>1170</v>
      </c>
      <c r="G256" s="474" t="s">
        <v>1231</v>
      </c>
      <c r="H256" s="474" t="s">
        <v>1017</v>
      </c>
      <c r="I256" s="473" t="s">
        <v>1183</v>
      </c>
      <c r="J256" s="475" t="s">
        <v>1232</v>
      </c>
      <c r="K256" s="482" t="s">
        <v>1045</v>
      </c>
      <c r="L256" s="474" t="s">
        <v>1059</v>
      </c>
      <c r="M256" s="490" t="s">
        <v>1233</v>
      </c>
      <c r="N256" s="473" t="s">
        <v>1047</v>
      </c>
    </row>
    <row r="257" spans="1:14">
      <c r="A257" s="480"/>
      <c r="B257" s="475"/>
      <c r="C257" s="474" t="s">
        <v>1234</v>
      </c>
      <c r="D257" s="474" t="s">
        <v>1115</v>
      </c>
      <c r="E257" s="473" t="s">
        <v>18</v>
      </c>
      <c r="F257" s="475" t="s">
        <v>1095</v>
      </c>
      <c r="G257" s="474" t="s">
        <v>1235</v>
      </c>
      <c r="H257" s="474" t="s">
        <v>1073</v>
      </c>
      <c r="I257" s="473" t="s">
        <v>1125</v>
      </c>
      <c r="J257" s="475" t="s">
        <v>1078</v>
      </c>
      <c r="K257" s="482" t="s">
        <v>1236</v>
      </c>
      <c r="L257" s="474" t="s">
        <v>1050</v>
      </c>
      <c r="M257" s="473" t="s">
        <v>1068</v>
      </c>
      <c r="N257" s="474" t="s">
        <v>1237</v>
      </c>
    </row>
    <row r="258" spans="1:14">
      <c r="A258" s="480"/>
      <c r="B258" s="475"/>
      <c r="C258" s="474" t="s">
        <v>1019</v>
      </c>
      <c r="D258" s="474" t="s">
        <v>1017</v>
      </c>
      <c r="E258" s="473" t="s">
        <v>114</v>
      </c>
      <c r="G258" s="474" t="s">
        <v>1064</v>
      </c>
      <c r="H258" s="474" t="s">
        <v>1073</v>
      </c>
      <c r="I258" s="473" t="s">
        <v>1125</v>
      </c>
      <c r="J258" s="489" t="s">
        <v>1066</v>
      </c>
      <c r="K258" s="482" t="s">
        <v>1238</v>
      </c>
      <c r="L258" s="474" t="s">
        <v>1059</v>
      </c>
      <c r="M258" s="473" t="s">
        <v>1111</v>
      </c>
      <c r="N258" s="473" t="s">
        <v>1112</v>
      </c>
    </row>
    <row r="259" spans="1:14">
      <c r="A259" s="480" t="s">
        <v>237</v>
      </c>
      <c r="B259" s="492" t="s">
        <v>10</v>
      </c>
      <c r="C259" s="474" t="s">
        <v>1230</v>
      </c>
      <c r="D259" s="474" t="s">
        <v>1017</v>
      </c>
      <c r="E259" s="473" t="s">
        <v>119</v>
      </c>
      <c r="F259" s="475" t="s">
        <v>1170</v>
      </c>
      <c r="G259" s="474" t="s">
        <v>1064</v>
      </c>
      <c r="H259" s="474" t="s">
        <v>1017</v>
      </c>
      <c r="I259" s="473" t="s">
        <v>1183</v>
      </c>
      <c r="J259" s="489" t="s">
        <v>1066</v>
      </c>
      <c r="K259" s="482" t="s">
        <v>1239</v>
      </c>
      <c r="L259" s="474" t="s">
        <v>1017</v>
      </c>
      <c r="M259" s="490" t="s">
        <v>1240</v>
      </c>
      <c r="N259" s="474" t="s">
        <v>1047</v>
      </c>
    </row>
    <row r="260" spans="1:14">
      <c r="A260" s="480"/>
      <c r="B260" s="475"/>
      <c r="C260" s="474" t="s">
        <v>1072</v>
      </c>
      <c r="D260" s="474" t="s">
        <v>1017</v>
      </c>
      <c r="E260" s="473" t="s">
        <v>114</v>
      </c>
      <c r="G260" s="474" t="s">
        <v>1231</v>
      </c>
      <c r="H260" s="474" t="s">
        <v>1017</v>
      </c>
      <c r="I260" s="473" t="s">
        <v>1183</v>
      </c>
      <c r="J260" s="475" t="s">
        <v>1232</v>
      </c>
      <c r="M260" s="473"/>
    </row>
    <row r="261" spans="1:14">
      <c r="A261" s="480" t="s">
        <v>1241</v>
      </c>
      <c r="B261" s="492" t="s">
        <v>10</v>
      </c>
      <c r="C261" s="474" t="s">
        <v>1137</v>
      </c>
      <c r="D261" s="474" t="s">
        <v>1094</v>
      </c>
      <c r="E261" s="473" t="s">
        <v>1068</v>
      </c>
      <c r="F261" s="475" t="s">
        <v>1095</v>
      </c>
      <c r="G261" s="474" t="s">
        <v>1242</v>
      </c>
      <c r="H261" s="474" t="s">
        <v>1084</v>
      </c>
      <c r="I261" s="473" t="s">
        <v>114</v>
      </c>
      <c r="J261" s="475" t="s">
        <v>1178</v>
      </c>
      <c r="K261" s="482" t="s">
        <v>1243</v>
      </c>
      <c r="L261" s="474" t="s">
        <v>1164</v>
      </c>
      <c r="M261" s="473" t="s">
        <v>1033</v>
      </c>
      <c r="N261" s="473" t="s">
        <v>1211</v>
      </c>
    </row>
    <row r="262" spans="1:14">
      <c r="A262" s="480"/>
      <c r="B262" s="475"/>
      <c r="C262" s="474" t="s">
        <v>1060</v>
      </c>
      <c r="D262" s="474" t="s">
        <v>1056</v>
      </c>
      <c r="E262" s="473" t="s">
        <v>114</v>
      </c>
      <c r="G262" s="474" t="s">
        <v>1177</v>
      </c>
      <c r="H262" s="474" t="s">
        <v>1020</v>
      </c>
      <c r="I262" s="473" t="s">
        <v>114</v>
      </c>
      <c r="J262" s="475" t="s">
        <v>1178</v>
      </c>
      <c r="K262" s="482"/>
      <c r="M262" s="473"/>
      <c r="N262" s="473"/>
    </row>
    <row r="263" spans="1:14">
      <c r="A263" s="480"/>
      <c r="B263" s="475"/>
      <c r="C263" s="474" t="s">
        <v>1021</v>
      </c>
      <c r="D263" s="474" t="s">
        <v>1020</v>
      </c>
      <c r="E263" s="473" t="s">
        <v>10</v>
      </c>
      <c r="I263" s="473"/>
      <c r="K263" s="482"/>
      <c r="M263" s="473"/>
      <c r="N263" s="473"/>
    </row>
    <row r="264" spans="1:14">
      <c r="A264" s="480"/>
      <c r="B264" s="475"/>
      <c r="C264" s="474" t="s">
        <v>1019</v>
      </c>
      <c r="D264" s="474" t="s">
        <v>1059</v>
      </c>
      <c r="E264" s="473" t="s">
        <v>1125</v>
      </c>
      <c r="I264" s="473"/>
      <c r="K264" s="482"/>
      <c r="M264" s="473"/>
      <c r="N264" s="473"/>
    </row>
    <row r="265" spans="1:14">
      <c r="A265" s="480"/>
      <c r="B265" s="475"/>
      <c r="C265" s="474" t="s">
        <v>1072</v>
      </c>
      <c r="D265" s="474" t="s">
        <v>1020</v>
      </c>
      <c r="E265" s="473" t="s">
        <v>1113</v>
      </c>
      <c r="I265" s="473"/>
      <c r="K265" s="482"/>
      <c r="M265" s="473"/>
      <c r="N265" s="473"/>
    </row>
    <row r="266" spans="1:14">
      <c r="A266" s="480" t="s">
        <v>50</v>
      </c>
      <c r="B266" s="481" t="s">
        <v>511</v>
      </c>
      <c r="C266" s="474" t="s">
        <v>1032</v>
      </c>
      <c r="D266" s="474" t="s">
        <v>1115</v>
      </c>
      <c r="E266" s="473" t="s">
        <v>1068</v>
      </c>
      <c r="F266" s="475" t="s">
        <v>1225</v>
      </c>
      <c r="I266" s="473"/>
      <c r="K266" s="482"/>
      <c r="M266" s="473"/>
      <c r="N266" s="473"/>
    </row>
    <row r="267" spans="1:14">
      <c r="A267" s="480"/>
      <c r="B267" s="475"/>
      <c r="C267" s="474" t="s">
        <v>1019</v>
      </c>
      <c r="D267" s="474" t="s">
        <v>1244</v>
      </c>
      <c r="E267" s="473" t="s">
        <v>1053</v>
      </c>
      <c r="I267" s="473"/>
      <c r="K267" s="482"/>
      <c r="M267" s="473"/>
      <c r="N267" s="473"/>
    </row>
    <row r="268" spans="1:14">
      <c r="A268" s="480"/>
      <c r="B268" s="475"/>
      <c r="C268" s="474" t="s">
        <v>1060</v>
      </c>
      <c r="D268" s="474" t="s">
        <v>1056</v>
      </c>
      <c r="E268" s="473" t="s">
        <v>119</v>
      </c>
      <c r="I268" s="473"/>
      <c r="K268" s="482"/>
      <c r="M268" s="473"/>
      <c r="N268" s="473"/>
    </row>
    <row r="269" spans="1:14">
      <c r="A269" s="480"/>
      <c r="B269" s="475"/>
      <c r="C269" s="474" t="s">
        <v>1021</v>
      </c>
      <c r="D269" s="474" t="s">
        <v>1020</v>
      </c>
      <c r="E269" s="473" t="s">
        <v>119</v>
      </c>
      <c r="I269" s="473"/>
      <c r="K269" s="482"/>
      <c r="M269" s="473"/>
      <c r="N269" s="473"/>
    </row>
    <row r="270" spans="1:14">
      <c r="A270" s="480"/>
      <c r="B270" s="475"/>
      <c r="C270" s="474" t="s">
        <v>1072</v>
      </c>
      <c r="D270" s="474" t="s">
        <v>1020</v>
      </c>
      <c r="E270" s="473" t="s">
        <v>1113</v>
      </c>
      <c r="I270" s="473"/>
      <c r="K270" s="482"/>
      <c r="M270" s="473"/>
      <c r="N270" s="473"/>
    </row>
    <row r="271" spans="1:14">
      <c r="A271" s="480" t="s">
        <v>23</v>
      </c>
      <c r="B271" s="481" t="s">
        <v>511</v>
      </c>
      <c r="C271" s="474" t="s">
        <v>1052</v>
      </c>
      <c r="D271" s="474" t="s">
        <v>1115</v>
      </c>
      <c r="E271" s="473" t="s">
        <v>114</v>
      </c>
      <c r="F271" s="475" t="s">
        <v>1054</v>
      </c>
      <c r="I271" s="473"/>
      <c r="K271" s="482"/>
      <c r="M271" s="473"/>
      <c r="N271" s="473"/>
    </row>
    <row r="272" spans="1:14">
      <c r="A272" s="480"/>
      <c r="B272" s="475"/>
      <c r="C272" s="474" t="s">
        <v>1080</v>
      </c>
      <c r="D272" s="474" t="s">
        <v>1094</v>
      </c>
      <c r="E272" s="473" t="s">
        <v>1053</v>
      </c>
      <c r="F272" s="475" t="s">
        <v>1054</v>
      </c>
      <c r="I272" s="473"/>
      <c r="K272" s="482"/>
      <c r="M272" s="473"/>
      <c r="N272" s="473"/>
    </row>
    <row r="273" spans="1:14">
      <c r="A273" s="480"/>
      <c r="B273" s="475"/>
      <c r="C273" s="474" t="s">
        <v>1137</v>
      </c>
      <c r="D273" s="474" t="s">
        <v>1056</v>
      </c>
      <c r="E273" s="473" t="s">
        <v>114</v>
      </c>
      <c r="F273" s="475" t="s">
        <v>1095</v>
      </c>
      <c r="I273" s="473"/>
      <c r="K273" s="482"/>
      <c r="M273" s="473"/>
      <c r="N273" s="473"/>
    </row>
    <row r="274" spans="1:14">
      <c r="A274" s="480"/>
      <c r="B274" s="475"/>
      <c r="C274" s="474" t="s">
        <v>1226</v>
      </c>
      <c r="D274" s="474" t="s">
        <v>1245</v>
      </c>
      <c r="E274" s="473" t="s">
        <v>10</v>
      </c>
      <c r="F274" s="475" t="s">
        <v>1170</v>
      </c>
      <c r="I274" s="473"/>
      <c r="K274" s="482"/>
      <c r="M274" s="473"/>
      <c r="N274" s="473"/>
    </row>
    <row r="275" spans="1:14">
      <c r="A275" s="480"/>
      <c r="B275" s="475"/>
      <c r="C275" s="474" t="s">
        <v>1060</v>
      </c>
      <c r="D275" s="474" t="s">
        <v>1056</v>
      </c>
      <c r="E275" s="473" t="s">
        <v>1031</v>
      </c>
      <c r="I275" s="473"/>
      <c r="K275" s="482"/>
      <c r="M275" s="473"/>
      <c r="N275" s="473"/>
    </row>
    <row r="276" spans="1:14">
      <c r="A276" s="480" t="s">
        <v>25</v>
      </c>
      <c r="B276" s="481" t="s">
        <v>511</v>
      </c>
      <c r="C276" s="474" t="s">
        <v>1246</v>
      </c>
      <c r="D276" s="474" t="s">
        <v>1084</v>
      </c>
      <c r="E276" s="473" t="s">
        <v>1217</v>
      </c>
      <c r="F276" s="475" t="s">
        <v>1170</v>
      </c>
      <c r="G276" s="474" t="s">
        <v>1242</v>
      </c>
      <c r="H276" s="474" t="s">
        <v>1084</v>
      </c>
      <c r="I276" s="473" t="s">
        <v>1031</v>
      </c>
      <c r="J276" s="475" t="s">
        <v>1178</v>
      </c>
      <c r="K276" s="482"/>
      <c r="M276" s="473"/>
      <c r="N276" s="473"/>
    </row>
    <row r="277" spans="1:14">
      <c r="A277" s="480"/>
      <c r="B277" s="475"/>
      <c r="C277" s="474" t="s">
        <v>1226</v>
      </c>
      <c r="D277" s="474" t="s">
        <v>1245</v>
      </c>
      <c r="E277" s="473" t="s">
        <v>1217</v>
      </c>
      <c r="F277" s="475" t="s">
        <v>1170</v>
      </c>
      <c r="I277" s="473"/>
      <c r="K277" s="482"/>
      <c r="M277" s="473"/>
      <c r="N277" s="473"/>
    </row>
    <row r="278" spans="1:14">
      <c r="A278" s="480"/>
      <c r="B278" s="475"/>
      <c r="C278" s="474" t="s">
        <v>1160</v>
      </c>
      <c r="D278" s="474" t="s">
        <v>1164</v>
      </c>
      <c r="E278" s="473" t="s">
        <v>1068</v>
      </c>
      <c r="F278" s="475" t="s">
        <v>1102</v>
      </c>
      <c r="I278" s="473"/>
      <c r="K278" s="482"/>
      <c r="M278" s="473"/>
      <c r="N278" s="473"/>
    </row>
    <row r="279" spans="1:14">
      <c r="A279" s="480"/>
      <c r="B279" s="475"/>
      <c r="C279" s="474" t="s">
        <v>1080</v>
      </c>
      <c r="D279" s="474" t="s">
        <v>1159</v>
      </c>
      <c r="E279" s="473" t="s">
        <v>1068</v>
      </c>
      <c r="F279" s="475" t="s">
        <v>1054</v>
      </c>
      <c r="I279" s="473"/>
      <c r="K279" s="482"/>
      <c r="M279" s="473"/>
      <c r="N279" s="473"/>
    </row>
    <row r="280" spans="1:14">
      <c r="A280" s="480"/>
      <c r="B280" s="475"/>
      <c r="C280" s="474" t="s">
        <v>1052</v>
      </c>
      <c r="D280" s="474" t="s">
        <v>1115</v>
      </c>
      <c r="E280" s="473" t="s">
        <v>114</v>
      </c>
      <c r="F280" s="475" t="s">
        <v>1054</v>
      </c>
      <c r="I280" s="473"/>
      <c r="K280" s="482"/>
      <c r="M280" s="473"/>
      <c r="N280" s="473"/>
    </row>
    <row r="281" spans="1:14">
      <c r="A281" s="480"/>
      <c r="B281" s="475"/>
      <c r="C281" s="474" t="s">
        <v>1234</v>
      </c>
      <c r="D281" s="474" t="s">
        <v>1119</v>
      </c>
      <c r="E281" s="473" t="s">
        <v>1126</v>
      </c>
      <c r="F281" s="475" t="s">
        <v>1095</v>
      </c>
      <c r="I281" s="473"/>
      <c r="K281" s="482"/>
      <c r="M281" s="473"/>
      <c r="N281" s="473"/>
    </row>
    <row r="282" spans="1:14">
      <c r="A282" s="480"/>
      <c r="B282" s="475"/>
      <c r="C282" s="474" t="s">
        <v>1060</v>
      </c>
      <c r="D282" s="474" t="s">
        <v>1056</v>
      </c>
      <c r="E282" s="473" t="s">
        <v>119</v>
      </c>
      <c r="I282" s="473"/>
      <c r="K282" s="482"/>
      <c r="M282" s="473"/>
      <c r="N282" s="473"/>
    </row>
    <row r="283" spans="1:14">
      <c r="A283" s="480"/>
      <c r="B283" s="475"/>
      <c r="C283" s="474" t="s">
        <v>1021</v>
      </c>
      <c r="D283" s="474" t="s">
        <v>1020</v>
      </c>
      <c r="E283" s="473" t="s">
        <v>114</v>
      </c>
      <c r="I283" s="473"/>
      <c r="K283" s="482"/>
      <c r="M283" s="473"/>
      <c r="N283" s="473"/>
    </row>
    <row r="284" spans="1:14">
      <c r="A284" s="480"/>
      <c r="B284" s="475"/>
      <c r="C284" s="474" t="s">
        <v>1019</v>
      </c>
      <c r="D284" s="474" t="s">
        <v>1059</v>
      </c>
      <c r="E284" s="473" t="s">
        <v>1053</v>
      </c>
      <c r="I284" s="473"/>
      <c r="K284" s="482"/>
      <c r="M284" s="473"/>
      <c r="N284" s="473"/>
    </row>
    <row r="285" spans="1:14">
      <c r="A285" s="480"/>
      <c r="B285" s="475"/>
      <c r="C285" s="474" t="s">
        <v>1072</v>
      </c>
      <c r="D285" s="474" t="s">
        <v>1073</v>
      </c>
      <c r="E285" s="473" t="s">
        <v>1068</v>
      </c>
      <c r="I285" s="473"/>
      <c r="K285" s="482"/>
      <c r="M285" s="473"/>
      <c r="N285" s="473"/>
    </row>
    <row r="286" spans="1:14">
      <c r="A286" s="480"/>
      <c r="B286" s="475"/>
      <c r="C286" s="474" t="s">
        <v>1016</v>
      </c>
      <c r="D286" s="474" t="s">
        <v>1056</v>
      </c>
      <c r="E286" s="473" t="s">
        <v>1031</v>
      </c>
      <c r="I286" s="473"/>
      <c r="K286" s="482"/>
      <c r="M286" s="473"/>
      <c r="N286" s="473"/>
    </row>
    <row r="287" spans="1:14">
      <c r="A287" s="480" t="s">
        <v>24</v>
      </c>
      <c r="B287" s="481" t="s">
        <v>511</v>
      </c>
      <c r="C287" s="474" t="s">
        <v>1100</v>
      </c>
      <c r="D287" s="474" t="s">
        <v>1084</v>
      </c>
      <c r="E287" s="473" t="s">
        <v>1033</v>
      </c>
      <c r="F287" s="475" t="s">
        <v>1247</v>
      </c>
      <c r="I287" s="473"/>
      <c r="K287" s="482"/>
      <c r="M287" s="473"/>
      <c r="N287" s="473"/>
    </row>
    <row r="288" spans="1:14">
      <c r="A288" s="480"/>
      <c r="B288" s="486"/>
      <c r="C288" s="474" t="s">
        <v>1248</v>
      </c>
      <c r="D288" s="474" t="s">
        <v>1084</v>
      </c>
      <c r="E288" s="473" t="s">
        <v>1033</v>
      </c>
      <c r="F288" s="475" t="s">
        <v>1247</v>
      </c>
      <c r="I288" s="473"/>
      <c r="K288" s="482"/>
      <c r="M288" s="473"/>
      <c r="N288" s="473"/>
    </row>
    <row r="289" spans="1:14">
      <c r="A289" s="480"/>
      <c r="B289" s="486"/>
      <c r="C289" s="474" t="s">
        <v>1060</v>
      </c>
      <c r="D289" s="474" t="s">
        <v>1056</v>
      </c>
      <c r="E289" s="473" t="s">
        <v>1031</v>
      </c>
      <c r="I289" s="473"/>
      <c r="K289" s="482"/>
      <c r="M289" s="473"/>
      <c r="N289" s="473"/>
    </row>
    <row r="290" spans="1:14">
      <c r="A290" s="480" t="s">
        <v>226</v>
      </c>
      <c r="B290" s="481" t="s">
        <v>511</v>
      </c>
      <c r="C290" s="474" t="s">
        <v>1052</v>
      </c>
      <c r="D290" s="474" t="s">
        <v>1115</v>
      </c>
      <c r="E290" s="473" t="s">
        <v>1068</v>
      </c>
      <c r="F290" s="475" t="s">
        <v>1054</v>
      </c>
      <c r="I290" s="473"/>
      <c r="K290" s="482"/>
      <c r="M290" s="473"/>
      <c r="N290" s="473"/>
    </row>
    <row r="291" spans="1:14">
      <c r="A291" s="480"/>
      <c r="B291" s="475"/>
      <c r="C291" s="474" t="s">
        <v>1080</v>
      </c>
      <c r="D291" s="474" t="s">
        <v>1094</v>
      </c>
      <c r="E291" s="473" t="s">
        <v>1053</v>
      </c>
      <c r="F291" s="475" t="s">
        <v>1054</v>
      </c>
      <c r="I291" s="473"/>
      <c r="K291" s="482"/>
      <c r="M291" s="473"/>
      <c r="N291" s="473"/>
    </row>
    <row r="292" spans="1:14">
      <c r="A292" s="480"/>
      <c r="B292" s="475"/>
      <c r="C292" s="474" t="s">
        <v>1160</v>
      </c>
      <c r="D292" s="474" t="s">
        <v>1164</v>
      </c>
      <c r="E292" s="473" t="s">
        <v>1068</v>
      </c>
      <c r="F292" s="475" t="s">
        <v>1102</v>
      </c>
      <c r="I292" s="473"/>
      <c r="K292" s="482"/>
      <c r="M292" s="473"/>
      <c r="N292" s="473"/>
    </row>
    <row r="293" spans="1:14">
      <c r="A293" s="480"/>
      <c r="B293" s="475"/>
      <c r="C293" s="474" t="s">
        <v>1060</v>
      </c>
      <c r="D293" s="474" t="s">
        <v>1056</v>
      </c>
      <c r="E293" s="473" t="s">
        <v>1113</v>
      </c>
      <c r="I293" s="473"/>
      <c r="K293" s="482"/>
      <c r="M293" s="473"/>
      <c r="N293" s="473"/>
    </row>
    <row r="294" spans="1:14">
      <c r="A294" s="480"/>
      <c r="B294" s="475"/>
      <c r="C294" s="474" t="s">
        <v>1021</v>
      </c>
      <c r="D294" s="474" t="s">
        <v>1020</v>
      </c>
      <c r="E294" s="473" t="s">
        <v>1113</v>
      </c>
      <c r="I294" s="473"/>
      <c r="K294" s="482"/>
      <c r="M294" s="473"/>
      <c r="N294" s="473"/>
    </row>
    <row r="295" spans="1:14">
      <c r="A295" s="480"/>
      <c r="B295" s="475"/>
      <c r="C295" s="474" t="s">
        <v>1019</v>
      </c>
      <c r="D295" s="474" t="s">
        <v>1059</v>
      </c>
      <c r="E295" s="473" t="s">
        <v>1043</v>
      </c>
      <c r="I295" s="473"/>
      <c r="K295" s="482"/>
      <c r="M295" s="473"/>
      <c r="N295" s="473"/>
    </row>
    <row r="296" spans="1:14">
      <c r="A296" s="480"/>
      <c r="B296" s="475"/>
      <c r="C296" s="474" t="s">
        <v>1072</v>
      </c>
      <c r="D296" s="474" t="s">
        <v>1221</v>
      </c>
      <c r="E296" s="473" t="s">
        <v>1070</v>
      </c>
      <c r="I296" s="473"/>
      <c r="K296" s="482"/>
      <c r="M296" s="473"/>
      <c r="N296" s="473"/>
    </row>
    <row r="297" spans="1:14">
      <c r="A297" s="480" t="s">
        <v>1249</v>
      </c>
      <c r="B297" s="481" t="s">
        <v>511</v>
      </c>
      <c r="C297" s="474" t="s">
        <v>1060</v>
      </c>
      <c r="D297" s="474" t="s">
        <v>1056</v>
      </c>
      <c r="E297" s="473" t="s">
        <v>114</v>
      </c>
      <c r="I297" s="473"/>
      <c r="K297" s="482"/>
      <c r="M297" s="473"/>
      <c r="N297" s="473"/>
    </row>
    <row r="298" spans="1:14">
      <c r="A298" s="480"/>
      <c r="B298" s="475"/>
      <c r="C298" s="474" t="s">
        <v>1021</v>
      </c>
      <c r="D298" s="474" t="s">
        <v>1020</v>
      </c>
      <c r="E298" s="473" t="s">
        <v>114</v>
      </c>
      <c r="I298" s="473"/>
      <c r="K298" s="482"/>
      <c r="M298" s="473"/>
      <c r="N298" s="473"/>
    </row>
    <row r="299" spans="1:14" s="484" customFormat="1">
      <c r="A299" s="480" t="s">
        <v>163</v>
      </c>
      <c r="B299" s="492" t="s">
        <v>10</v>
      </c>
      <c r="C299" s="484" t="s">
        <v>1250</v>
      </c>
      <c r="D299" s="484" t="s">
        <v>1251</v>
      </c>
      <c r="E299" s="485" t="s">
        <v>21</v>
      </c>
      <c r="F299" s="486" t="s">
        <v>1025</v>
      </c>
      <c r="G299" s="484" t="s">
        <v>1252</v>
      </c>
      <c r="H299" s="484" t="s">
        <v>1253</v>
      </c>
      <c r="I299" s="485" t="s">
        <v>1126</v>
      </c>
      <c r="J299" s="475" t="s">
        <v>1254</v>
      </c>
      <c r="K299" s="487" t="s">
        <v>1144</v>
      </c>
      <c r="L299" s="484" t="s">
        <v>1255</v>
      </c>
      <c r="M299" s="491" t="s">
        <v>1256</v>
      </c>
      <c r="N299" s="485" t="s">
        <v>1147</v>
      </c>
    </row>
    <row r="300" spans="1:14" s="484" customFormat="1">
      <c r="A300" s="480"/>
      <c r="B300" s="486"/>
      <c r="C300" s="484" t="s">
        <v>1060</v>
      </c>
      <c r="D300" s="484" t="s">
        <v>1056</v>
      </c>
      <c r="E300" s="485" t="s">
        <v>1070</v>
      </c>
      <c r="F300" s="486"/>
      <c r="G300" s="484" t="s">
        <v>1257</v>
      </c>
      <c r="H300" s="484" t="s">
        <v>1253</v>
      </c>
      <c r="I300" s="485" t="s">
        <v>1126</v>
      </c>
      <c r="J300" s="475" t="s">
        <v>1254</v>
      </c>
      <c r="K300" s="487"/>
      <c r="M300" s="485"/>
      <c r="N300" s="485"/>
    </row>
    <row r="301" spans="1:14" s="484" customFormat="1">
      <c r="A301" s="480"/>
      <c r="B301" s="486"/>
      <c r="C301" s="484" t="s">
        <v>1021</v>
      </c>
      <c r="D301" s="484" t="s">
        <v>1020</v>
      </c>
      <c r="E301" s="485" t="s">
        <v>1126</v>
      </c>
      <c r="F301" s="486"/>
      <c r="I301" s="485"/>
      <c r="J301" s="486"/>
      <c r="K301" s="487"/>
      <c r="M301" s="485"/>
      <c r="N301" s="485"/>
    </row>
    <row r="302" spans="1:14" s="484" customFormat="1">
      <c r="A302" s="480"/>
      <c r="B302" s="486"/>
      <c r="C302" s="484" t="s">
        <v>1019</v>
      </c>
      <c r="D302" s="484" t="s">
        <v>1059</v>
      </c>
      <c r="E302" s="485" t="s">
        <v>1258</v>
      </c>
      <c r="F302" s="486"/>
      <c r="I302" s="485"/>
      <c r="J302" s="486"/>
      <c r="K302" s="487"/>
      <c r="M302" s="485"/>
      <c r="N302" s="485"/>
    </row>
    <row r="303" spans="1:14" s="484" customFormat="1">
      <c r="A303" s="480"/>
      <c r="B303" s="486"/>
      <c r="C303" s="484" t="s">
        <v>1072</v>
      </c>
      <c r="D303" s="484" t="s">
        <v>1020</v>
      </c>
      <c r="E303" s="485" t="s">
        <v>104</v>
      </c>
      <c r="F303" s="486"/>
      <c r="I303" s="485"/>
      <c r="J303" s="486"/>
      <c r="K303" s="487"/>
      <c r="M303" s="485"/>
      <c r="N303" s="485"/>
    </row>
    <row r="304" spans="1:14">
      <c r="A304" s="480" t="s">
        <v>31</v>
      </c>
      <c r="B304" s="481" t="s">
        <v>511</v>
      </c>
      <c r="C304" s="474" t="s">
        <v>1259</v>
      </c>
      <c r="D304" s="474" t="s">
        <v>1056</v>
      </c>
      <c r="E304" s="473" t="s">
        <v>114</v>
      </c>
      <c r="F304" s="475" t="s">
        <v>1054</v>
      </c>
      <c r="I304" s="473"/>
      <c r="K304" s="482"/>
      <c r="M304" s="473"/>
      <c r="N304" s="473"/>
    </row>
    <row r="305" spans="1:14">
      <c r="A305" s="480"/>
      <c r="B305" s="475"/>
      <c r="C305" s="474" t="s">
        <v>1234</v>
      </c>
      <c r="D305" s="474" t="s">
        <v>1056</v>
      </c>
      <c r="E305" s="473" t="s">
        <v>18</v>
      </c>
      <c r="F305" s="475" t="s">
        <v>1095</v>
      </c>
      <c r="I305" s="473"/>
      <c r="K305" s="482"/>
      <c r="M305" s="473"/>
      <c r="N305" s="473"/>
    </row>
    <row r="306" spans="1:14">
      <c r="A306" s="480"/>
      <c r="B306" s="475"/>
      <c r="C306" s="474" t="s">
        <v>1226</v>
      </c>
      <c r="D306" s="474" t="s">
        <v>1056</v>
      </c>
      <c r="E306" s="473" t="s">
        <v>1031</v>
      </c>
      <c r="F306" s="475" t="s">
        <v>1170</v>
      </c>
      <c r="I306" s="473"/>
      <c r="K306" s="482"/>
      <c r="M306" s="473"/>
      <c r="N306" s="473"/>
    </row>
    <row r="307" spans="1:14">
      <c r="A307" s="480"/>
      <c r="B307" s="475"/>
      <c r="C307" s="474" t="s">
        <v>1060</v>
      </c>
      <c r="D307" s="474" t="s">
        <v>1056</v>
      </c>
      <c r="E307" s="473" t="s">
        <v>114</v>
      </c>
      <c r="I307" s="473"/>
      <c r="K307" s="482"/>
      <c r="M307" s="473"/>
      <c r="N307" s="473"/>
    </row>
    <row r="308" spans="1:14">
      <c r="A308" s="480" t="s">
        <v>32</v>
      </c>
      <c r="B308" s="481" t="s">
        <v>511</v>
      </c>
      <c r="C308" s="474" t="s">
        <v>1052</v>
      </c>
      <c r="D308" s="474" t="s">
        <v>1020</v>
      </c>
      <c r="E308" s="473" t="s">
        <v>114</v>
      </c>
      <c r="F308" s="475" t="s">
        <v>1054</v>
      </c>
      <c r="I308" s="473"/>
      <c r="K308" s="482" t="s">
        <v>1260</v>
      </c>
      <c r="L308" s="474" t="s">
        <v>1261</v>
      </c>
      <c r="M308" s="473" t="s">
        <v>1033</v>
      </c>
      <c r="N308" s="473" t="s">
        <v>1262</v>
      </c>
    </row>
    <row r="309" spans="1:14">
      <c r="A309" s="480"/>
      <c r="B309" s="475"/>
      <c r="C309" s="474" t="s">
        <v>1080</v>
      </c>
      <c r="D309" s="474" t="s">
        <v>1056</v>
      </c>
      <c r="E309" s="473" t="s">
        <v>21</v>
      </c>
      <c r="F309" s="475" t="s">
        <v>1054</v>
      </c>
      <c r="I309" s="473"/>
      <c r="K309" s="482" t="s">
        <v>1263</v>
      </c>
      <c r="L309" s="474" t="s">
        <v>737</v>
      </c>
      <c r="M309" s="473" t="s">
        <v>1033</v>
      </c>
      <c r="N309" s="473" t="s">
        <v>1264</v>
      </c>
    </row>
    <row r="310" spans="1:14">
      <c r="A310" s="480"/>
      <c r="B310" s="475"/>
      <c r="C310" s="474" t="s">
        <v>1060</v>
      </c>
      <c r="D310" s="474" t="s">
        <v>1056</v>
      </c>
      <c r="E310" s="473" t="s">
        <v>114</v>
      </c>
      <c r="I310" s="473"/>
      <c r="K310" s="482"/>
      <c r="M310" s="473"/>
      <c r="N310" s="473"/>
    </row>
    <row r="311" spans="1:14">
      <c r="A311" s="480"/>
      <c r="B311" s="475"/>
      <c r="C311" s="474" t="s">
        <v>1021</v>
      </c>
      <c r="D311" s="474" t="s">
        <v>1020</v>
      </c>
      <c r="E311" s="473" t="s">
        <v>1068</v>
      </c>
      <c r="I311" s="473"/>
      <c r="K311" s="482"/>
      <c r="M311" s="473"/>
      <c r="N311" s="473"/>
    </row>
    <row r="312" spans="1:14">
      <c r="A312" s="480"/>
      <c r="B312" s="475"/>
      <c r="C312" s="474" t="s">
        <v>1019</v>
      </c>
      <c r="D312" s="474" t="s">
        <v>1115</v>
      </c>
      <c r="E312" s="473" t="s">
        <v>1068</v>
      </c>
      <c r="I312" s="473"/>
      <c r="K312" s="482"/>
      <c r="M312" s="473"/>
      <c r="N312" s="473"/>
    </row>
    <row r="313" spans="1:14">
      <c r="A313" s="480"/>
      <c r="B313" s="475"/>
      <c r="C313" s="474" t="s">
        <v>1072</v>
      </c>
      <c r="D313" s="474" t="s">
        <v>1073</v>
      </c>
      <c r="E313" s="473" t="s">
        <v>1068</v>
      </c>
      <c r="I313" s="473"/>
      <c r="K313" s="482"/>
      <c r="M313" s="473"/>
      <c r="N313" s="473"/>
    </row>
    <row r="314" spans="1:14">
      <c r="A314" s="480"/>
      <c r="B314" s="475"/>
      <c r="C314" s="474" t="s">
        <v>1016</v>
      </c>
      <c r="D314" s="474" t="s">
        <v>1059</v>
      </c>
      <c r="E314" s="473" t="s">
        <v>1183</v>
      </c>
      <c r="I314" s="473"/>
      <c r="K314" s="482"/>
      <c r="M314" s="473"/>
      <c r="N314" s="473"/>
    </row>
    <row r="315" spans="1:14">
      <c r="A315" s="480" t="s">
        <v>33</v>
      </c>
      <c r="B315" s="481" t="s">
        <v>511</v>
      </c>
      <c r="C315" s="474" t="s">
        <v>1032</v>
      </c>
      <c r="D315" s="474" t="s">
        <v>1115</v>
      </c>
      <c r="E315" s="473" t="s">
        <v>114</v>
      </c>
      <c r="F315" s="475" t="s">
        <v>1225</v>
      </c>
      <c r="I315" s="473"/>
      <c r="K315" s="482" t="s">
        <v>1265</v>
      </c>
      <c r="L315" s="474" t="s">
        <v>1182</v>
      </c>
      <c r="M315" s="490" t="s">
        <v>1266</v>
      </c>
      <c r="N315" s="473" t="s">
        <v>1147</v>
      </c>
    </row>
    <row r="316" spans="1:14">
      <c r="A316" s="480"/>
      <c r="B316" s="475"/>
      <c r="C316" s="474" t="s">
        <v>1060</v>
      </c>
      <c r="D316" s="474" t="s">
        <v>1056</v>
      </c>
      <c r="E316" s="473" t="s">
        <v>1126</v>
      </c>
      <c r="I316" s="473"/>
      <c r="K316" s="482"/>
      <c r="M316" s="473"/>
      <c r="N316" s="473"/>
    </row>
    <row r="317" spans="1:14">
      <c r="A317" s="480"/>
      <c r="B317" s="475"/>
      <c r="C317" s="474" t="s">
        <v>1021</v>
      </c>
      <c r="D317" s="474" t="s">
        <v>1020</v>
      </c>
      <c r="E317" s="473" t="s">
        <v>1126</v>
      </c>
      <c r="I317" s="473"/>
      <c r="K317" s="482"/>
      <c r="M317" s="473"/>
      <c r="N317" s="473"/>
    </row>
    <row r="318" spans="1:14">
      <c r="A318" s="480"/>
      <c r="B318" s="475"/>
      <c r="C318" s="474" t="s">
        <v>1019</v>
      </c>
      <c r="D318" s="474" t="s">
        <v>1115</v>
      </c>
      <c r="E318" s="473" t="s">
        <v>1126</v>
      </c>
      <c r="I318" s="473"/>
      <c r="K318" s="482"/>
      <c r="M318" s="473"/>
      <c r="N318" s="473"/>
    </row>
    <row r="319" spans="1:14">
      <c r="A319" s="480"/>
      <c r="B319" s="475"/>
      <c r="C319" s="474" t="s">
        <v>1072</v>
      </c>
      <c r="D319" s="474" t="s">
        <v>1020</v>
      </c>
      <c r="E319" s="473" t="s">
        <v>114</v>
      </c>
      <c r="I319" s="473"/>
      <c r="K319" s="482"/>
      <c r="M319" s="473"/>
      <c r="N319" s="473"/>
    </row>
    <row r="320" spans="1:14">
      <c r="A320" s="480" t="s">
        <v>34</v>
      </c>
      <c r="B320" s="481" t="s">
        <v>511</v>
      </c>
      <c r="C320" s="474" t="s">
        <v>1052</v>
      </c>
      <c r="D320" s="474" t="s">
        <v>1056</v>
      </c>
      <c r="E320" s="473" t="s">
        <v>114</v>
      </c>
      <c r="F320" s="475" t="s">
        <v>1054</v>
      </c>
      <c r="I320" s="473"/>
      <c r="K320" s="482"/>
      <c r="M320" s="473"/>
      <c r="N320" s="473"/>
    </row>
    <row r="321" spans="1:14">
      <c r="A321" s="480"/>
      <c r="B321" s="475"/>
      <c r="C321" s="474" t="s">
        <v>1080</v>
      </c>
      <c r="D321" s="474" t="s">
        <v>1094</v>
      </c>
      <c r="E321" s="473" t="s">
        <v>114</v>
      </c>
      <c r="F321" s="475" t="s">
        <v>1054</v>
      </c>
      <c r="I321" s="473"/>
      <c r="K321" s="482"/>
      <c r="M321" s="473"/>
      <c r="N321" s="473"/>
    </row>
    <row r="322" spans="1:14">
      <c r="A322" s="480"/>
      <c r="B322" s="475"/>
      <c r="C322" s="474" t="s">
        <v>1226</v>
      </c>
      <c r="D322" s="474" t="s">
        <v>1094</v>
      </c>
      <c r="E322" s="473" t="s">
        <v>114</v>
      </c>
      <c r="F322" s="475" t="s">
        <v>1170</v>
      </c>
      <c r="I322" s="473"/>
      <c r="K322" s="482"/>
      <c r="M322" s="473"/>
      <c r="N322" s="473"/>
    </row>
    <row r="323" spans="1:14">
      <c r="A323" s="480"/>
      <c r="B323" s="475"/>
      <c r="C323" s="474" t="s">
        <v>1267</v>
      </c>
      <c r="D323" s="474" t="s">
        <v>1094</v>
      </c>
      <c r="E323" s="473" t="s">
        <v>114</v>
      </c>
      <c r="F323" s="475" t="s">
        <v>1268</v>
      </c>
      <c r="I323" s="473"/>
      <c r="K323" s="482"/>
      <c r="M323" s="473"/>
      <c r="N323" s="473"/>
    </row>
    <row r="324" spans="1:14">
      <c r="A324" s="480"/>
      <c r="B324" s="475"/>
      <c r="C324" s="474" t="s">
        <v>1060</v>
      </c>
      <c r="D324" s="474" t="s">
        <v>1056</v>
      </c>
      <c r="E324" s="473" t="s">
        <v>18</v>
      </c>
      <c r="I324" s="473"/>
      <c r="K324" s="482"/>
      <c r="M324" s="473"/>
      <c r="N324" s="473"/>
    </row>
    <row r="325" spans="1:14">
      <c r="A325" s="480"/>
      <c r="B325" s="475"/>
      <c r="C325" s="474" t="s">
        <v>1072</v>
      </c>
      <c r="D325" s="474" t="s">
        <v>1020</v>
      </c>
      <c r="E325" s="473" t="s">
        <v>18</v>
      </c>
      <c r="I325" s="473"/>
      <c r="K325" s="482"/>
      <c r="M325" s="473"/>
      <c r="N325" s="473"/>
    </row>
    <row r="326" spans="1:14">
      <c r="A326" s="480" t="s">
        <v>35</v>
      </c>
      <c r="B326" s="481" t="s">
        <v>511</v>
      </c>
      <c r="C326" s="474" t="s">
        <v>1052</v>
      </c>
      <c r="D326" s="474" t="s">
        <v>1115</v>
      </c>
      <c r="E326" s="473" t="s">
        <v>1068</v>
      </c>
      <c r="F326" s="475" t="s">
        <v>1054</v>
      </c>
      <c r="I326" s="473"/>
      <c r="K326" s="482"/>
      <c r="M326" s="473"/>
      <c r="N326" s="473"/>
    </row>
    <row r="327" spans="1:14">
      <c r="A327" s="480"/>
      <c r="B327" s="475"/>
      <c r="C327" s="474" t="s">
        <v>1080</v>
      </c>
      <c r="D327" s="474" t="s">
        <v>1108</v>
      </c>
      <c r="E327" s="473" t="s">
        <v>1068</v>
      </c>
      <c r="F327" s="475" t="s">
        <v>1054</v>
      </c>
      <c r="I327" s="473"/>
      <c r="K327" s="482"/>
      <c r="M327" s="473"/>
      <c r="N327" s="473"/>
    </row>
    <row r="328" spans="1:14">
      <c r="A328" s="480"/>
      <c r="B328" s="475"/>
      <c r="C328" s="474" t="s">
        <v>1137</v>
      </c>
      <c r="D328" s="474" t="s">
        <v>1269</v>
      </c>
      <c r="E328" s="473" t="s">
        <v>1053</v>
      </c>
      <c r="F328" s="475" t="s">
        <v>1095</v>
      </c>
      <c r="I328" s="473"/>
      <c r="K328" s="482"/>
      <c r="M328" s="473"/>
      <c r="N328" s="473"/>
    </row>
    <row r="329" spans="1:14">
      <c r="A329" s="480"/>
      <c r="B329" s="475"/>
      <c r="C329" s="474" t="s">
        <v>1093</v>
      </c>
      <c r="D329" s="474" t="s">
        <v>1228</v>
      </c>
      <c r="E329" s="473" t="s">
        <v>1031</v>
      </c>
      <c r="F329" s="475" t="s">
        <v>1095</v>
      </c>
      <c r="I329" s="473"/>
      <c r="K329" s="482"/>
      <c r="M329" s="473"/>
      <c r="N329" s="473"/>
    </row>
    <row r="330" spans="1:14">
      <c r="A330" s="480"/>
      <c r="B330" s="475"/>
      <c r="C330" s="474" t="s">
        <v>1060</v>
      </c>
      <c r="D330" s="474" t="s">
        <v>1056</v>
      </c>
      <c r="E330" s="473" t="s">
        <v>1031</v>
      </c>
      <c r="I330" s="473"/>
      <c r="K330" s="482"/>
      <c r="M330" s="473"/>
      <c r="N330" s="473"/>
    </row>
    <row r="331" spans="1:14">
      <c r="A331" s="480"/>
      <c r="B331" s="475"/>
      <c r="C331" s="474" t="s">
        <v>1021</v>
      </c>
      <c r="D331" s="474" t="s">
        <v>1020</v>
      </c>
      <c r="E331" s="473" t="s">
        <v>1053</v>
      </c>
      <c r="I331" s="473"/>
      <c r="K331" s="482"/>
      <c r="M331" s="473"/>
      <c r="N331" s="473"/>
    </row>
    <row r="332" spans="1:14">
      <c r="A332" s="480"/>
      <c r="B332" s="475"/>
      <c r="C332" s="474" t="s">
        <v>1019</v>
      </c>
      <c r="D332" s="474" t="s">
        <v>1115</v>
      </c>
      <c r="E332" s="473" t="s">
        <v>1053</v>
      </c>
      <c r="I332" s="473"/>
      <c r="K332" s="482"/>
      <c r="M332" s="473"/>
      <c r="N332" s="473"/>
    </row>
    <row r="333" spans="1:14">
      <c r="A333" s="480"/>
      <c r="B333" s="475"/>
      <c r="C333" s="474" t="s">
        <v>1072</v>
      </c>
      <c r="D333" s="474" t="s">
        <v>1073</v>
      </c>
      <c r="E333" s="473" t="s">
        <v>1082</v>
      </c>
      <c r="I333" s="473"/>
      <c r="K333" s="482"/>
      <c r="M333" s="473"/>
      <c r="N333" s="473"/>
    </row>
    <row r="334" spans="1:14">
      <c r="A334" s="480" t="s">
        <v>36</v>
      </c>
      <c r="B334" s="481" t="s">
        <v>511</v>
      </c>
      <c r="C334" s="474" t="s">
        <v>1100</v>
      </c>
      <c r="D334" s="474" t="s">
        <v>1182</v>
      </c>
      <c r="E334" s="473" t="s">
        <v>18</v>
      </c>
      <c r="F334" s="475" t="s">
        <v>1102</v>
      </c>
      <c r="I334" s="473"/>
      <c r="K334" s="482"/>
      <c r="M334" s="473"/>
      <c r="N334" s="473"/>
    </row>
    <row r="335" spans="1:14">
      <c r="A335" s="480"/>
      <c r="B335" s="475"/>
      <c r="C335" s="474" t="s">
        <v>1137</v>
      </c>
      <c r="D335" s="474" t="s">
        <v>1108</v>
      </c>
      <c r="E335" s="473" t="s">
        <v>18</v>
      </c>
      <c r="F335" s="475" t="s">
        <v>1095</v>
      </c>
      <c r="I335" s="473"/>
      <c r="K335" s="482"/>
      <c r="M335" s="473"/>
      <c r="N335" s="473"/>
    </row>
    <row r="336" spans="1:14">
      <c r="A336" s="480"/>
      <c r="B336" s="475"/>
      <c r="C336" s="474" t="s">
        <v>1060</v>
      </c>
      <c r="D336" s="474" t="s">
        <v>1056</v>
      </c>
      <c r="E336" s="473" t="s">
        <v>1031</v>
      </c>
      <c r="I336" s="473"/>
      <c r="K336" s="482"/>
      <c r="M336" s="473"/>
      <c r="N336" s="473"/>
    </row>
    <row r="337" spans="1:14">
      <c r="A337" s="480"/>
      <c r="B337" s="475"/>
      <c r="C337" s="474" t="s">
        <v>1021</v>
      </c>
      <c r="D337" s="474" t="s">
        <v>1020</v>
      </c>
      <c r="E337" s="473" t="s">
        <v>18</v>
      </c>
      <c r="I337" s="473"/>
      <c r="K337" s="482"/>
      <c r="M337" s="473"/>
      <c r="N337" s="473"/>
    </row>
    <row r="338" spans="1:14">
      <c r="A338" s="480"/>
      <c r="B338" s="475"/>
      <c r="C338" s="474" t="s">
        <v>1019</v>
      </c>
      <c r="D338" s="474" t="s">
        <v>1115</v>
      </c>
      <c r="E338" s="473" t="s">
        <v>114</v>
      </c>
      <c r="I338" s="473"/>
      <c r="K338" s="482"/>
      <c r="M338" s="473"/>
      <c r="N338" s="473"/>
    </row>
    <row r="339" spans="1:14">
      <c r="A339" s="480"/>
      <c r="B339" s="475"/>
      <c r="C339" s="474" t="s">
        <v>1072</v>
      </c>
      <c r="D339" s="474" t="s">
        <v>1073</v>
      </c>
      <c r="E339" s="473" t="s">
        <v>1183</v>
      </c>
      <c r="I339" s="473"/>
      <c r="K339" s="482"/>
      <c r="M339" s="473"/>
      <c r="N339" s="473"/>
    </row>
    <row r="340" spans="1:14">
      <c r="A340" s="480" t="s">
        <v>1270</v>
      </c>
      <c r="B340" s="481" t="s">
        <v>511</v>
      </c>
      <c r="C340" s="484" t="s">
        <v>1060</v>
      </c>
      <c r="D340" s="484" t="s">
        <v>1056</v>
      </c>
      <c r="E340" s="485" t="s">
        <v>1033</v>
      </c>
      <c r="F340" s="486" t="s">
        <v>1271</v>
      </c>
      <c r="I340" s="473"/>
      <c r="K340" s="482"/>
      <c r="M340" s="473"/>
      <c r="N340" s="473"/>
    </row>
    <row r="341" spans="1:14">
      <c r="A341" s="480"/>
      <c r="B341" s="486"/>
      <c r="C341" s="474" t="s">
        <v>1060</v>
      </c>
      <c r="D341" s="474" t="s">
        <v>1056</v>
      </c>
      <c r="E341" s="473" t="s">
        <v>1031</v>
      </c>
      <c r="I341" s="473"/>
      <c r="K341" s="482"/>
      <c r="M341" s="473"/>
      <c r="N341" s="473"/>
    </row>
    <row r="342" spans="1:14">
      <c r="A342" s="480" t="s">
        <v>1272</v>
      </c>
      <c r="B342" s="481" t="s">
        <v>511</v>
      </c>
      <c r="C342" s="474" t="s">
        <v>1114</v>
      </c>
      <c r="D342" s="474" t="s">
        <v>1115</v>
      </c>
      <c r="E342" s="473" t="s">
        <v>1111</v>
      </c>
      <c r="F342" s="475" t="s">
        <v>1116</v>
      </c>
      <c r="I342" s="473"/>
    </row>
    <row r="343" spans="1:14">
      <c r="A343" s="480"/>
      <c r="B343" s="475"/>
      <c r="C343" s="474" t="s">
        <v>1273</v>
      </c>
      <c r="D343" s="474" t="s">
        <v>1017</v>
      </c>
      <c r="E343" s="473" t="s">
        <v>114</v>
      </c>
      <c r="F343" s="475" t="s">
        <v>1116</v>
      </c>
      <c r="I343" s="473"/>
    </row>
    <row r="344" spans="1:14">
      <c r="A344" s="480"/>
      <c r="B344" s="475"/>
      <c r="C344" s="474" t="s">
        <v>1121</v>
      </c>
      <c r="D344" s="474" t="s">
        <v>1073</v>
      </c>
      <c r="E344" s="473" t="s">
        <v>1068</v>
      </c>
      <c r="F344" s="475" t="s">
        <v>1116</v>
      </c>
      <c r="I344" s="473"/>
    </row>
    <row r="345" spans="1:14">
      <c r="A345" s="480"/>
      <c r="B345" s="475"/>
      <c r="C345" s="474" t="s">
        <v>1127</v>
      </c>
      <c r="D345" s="474" t="s">
        <v>1073</v>
      </c>
      <c r="E345" s="473" t="s">
        <v>1111</v>
      </c>
      <c r="F345" s="475" t="s">
        <v>1116</v>
      </c>
      <c r="I345" s="473"/>
    </row>
    <row r="346" spans="1:14">
      <c r="A346" s="480"/>
      <c r="B346" s="475"/>
      <c r="C346" s="474" t="s">
        <v>1019</v>
      </c>
      <c r="D346" s="474" t="s">
        <v>1059</v>
      </c>
      <c r="E346" s="473" t="s">
        <v>1274</v>
      </c>
      <c r="I346" s="473"/>
    </row>
    <row r="347" spans="1:14">
      <c r="A347" s="480"/>
      <c r="B347" s="475"/>
      <c r="C347" s="474" t="s">
        <v>1072</v>
      </c>
      <c r="D347" s="474" t="s">
        <v>1073</v>
      </c>
      <c r="E347" s="473" t="s">
        <v>1082</v>
      </c>
      <c r="I347" s="473"/>
    </row>
    <row r="348" spans="1:14">
      <c r="A348" s="480"/>
      <c r="B348" s="475"/>
      <c r="C348" s="474" t="s">
        <v>1021</v>
      </c>
      <c r="D348" s="474" t="s">
        <v>1020</v>
      </c>
      <c r="E348" s="473" t="s">
        <v>18</v>
      </c>
      <c r="I348" s="473"/>
    </row>
    <row r="349" spans="1:14">
      <c r="A349" s="480" t="s">
        <v>1275</v>
      </c>
      <c r="B349" s="492" t="s">
        <v>10</v>
      </c>
      <c r="C349" s="474" t="s">
        <v>1052</v>
      </c>
      <c r="D349" s="474" t="s">
        <v>1017</v>
      </c>
      <c r="E349" s="473" t="s">
        <v>1122</v>
      </c>
      <c r="F349" s="475" t="s">
        <v>1054</v>
      </c>
      <c r="G349" s="474" t="s">
        <v>1276</v>
      </c>
      <c r="H349" s="474" t="s">
        <v>1017</v>
      </c>
      <c r="I349" s="473" t="s">
        <v>1033</v>
      </c>
      <c r="J349" s="475" t="s">
        <v>1277</v>
      </c>
    </row>
    <row r="350" spans="1:14">
      <c r="A350" s="480"/>
      <c r="B350" s="475"/>
      <c r="C350" s="474" t="s">
        <v>1106</v>
      </c>
      <c r="D350" s="474" t="s">
        <v>1056</v>
      </c>
      <c r="E350" s="485" t="s">
        <v>1033</v>
      </c>
      <c r="F350" s="475" t="s">
        <v>1107</v>
      </c>
      <c r="G350" s="474" t="s">
        <v>1231</v>
      </c>
      <c r="H350" s="474" t="s">
        <v>1017</v>
      </c>
      <c r="I350" s="473" t="s">
        <v>1033</v>
      </c>
      <c r="J350" s="475" t="s">
        <v>1277</v>
      </c>
    </row>
    <row r="351" spans="1:14">
      <c r="A351" s="480"/>
      <c r="B351" s="475"/>
      <c r="C351" s="474" t="s">
        <v>1019</v>
      </c>
      <c r="D351" s="474" t="s">
        <v>1073</v>
      </c>
      <c r="E351" s="473" t="s">
        <v>1125</v>
      </c>
      <c r="I351" s="473"/>
    </row>
    <row r="352" spans="1:14">
      <c r="A352" s="480"/>
      <c r="B352" s="475"/>
      <c r="C352" s="474" t="s">
        <v>1016</v>
      </c>
      <c r="D352" s="474" t="s">
        <v>1073</v>
      </c>
      <c r="E352" s="473" t="s">
        <v>1125</v>
      </c>
      <c r="I352" s="473"/>
    </row>
    <row r="353" spans="1:14">
      <c r="A353" s="480" t="s">
        <v>1278</v>
      </c>
      <c r="B353" s="481" t="s">
        <v>511</v>
      </c>
      <c r="C353" s="474" t="s">
        <v>1273</v>
      </c>
      <c r="D353" s="474" t="s">
        <v>1017</v>
      </c>
      <c r="E353" s="473" t="s">
        <v>1126</v>
      </c>
      <c r="F353" s="475" t="s">
        <v>1116</v>
      </c>
      <c r="I353" s="473"/>
    </row>
    <row r="354" spans="1:14">
      <c r="A354" s="480"/>
      <c r="B354" s="475"/>
      <c r="C354" s="474" t="s">
        <v>1121</v>
      </c>
      <c r="D354" s="474" t="s">
        <v>1017</v>
      </c>
      <c r="E354" s="473" t="s">
        <v>1125</v>
      </c>
      <c r="F354" s="475" t="s">
        <v>1116</v>
      </c>
      <c r="I354" s="473"/>
    </row>
    <row r="355" spans="1:14">
      <c r="A355" s="480"/>
      <c r="B355" s="475"/>
      <c r="C355" s="474" t="s">
        <v>1127</v>
      </c>
      <c r="D355" s="474" t="s">
        <v>1017</v>
      </c>
      <c r="E355" s="473" t="s">
        <v>1068</v>
      </c>
      <c r="F355" s="475" t="s">
        <v>1116</v>
      </c>
      <c r="I355" s="473"/>
    </row>
    <row r="356" spans="1:14">
      <c r="A356" s="480"/>
      <c r="B356" s="475"/>
      <c r="C356" s="474" t="s">
        <v>1019</v>
      </c>
      <c r="D356" s="474" t="s">
        <v>1073</v>
      </c>
      <c r="E356" s="473" t="s">
        <v>1068</v>
      </c>
      <c r="I356" s="473"/>
    </row>
    <row r="357" spans="1:14">
      <c r="A357" s="480"/>
      <c r="B357" s="475"/>
      <c r="C357" s="474" t="s">
        <v>1072</v>
      </c>
      <c r="D357" s="474" t="s">
        <v>1020</v>
      </c>
      <c r="E357" s="473" t="s">
        <v>1068</v>
      </c>
      <c r="I357" s="473"/>
    </row>
    <row r="358" spans="1:14">
      <c r="A358" s="480"/>
      <c r="B358" s="475"/>
      <c r="C358" s="474" t="s">
        <v>1016</v>
      </c>
      <c r="D358" s="474" t="s">
        <v>1017</v>
      </c>
      <c r="E358" s="473" t="s">
        <v>1111</v>
      </c>
      <c r="I358" s="473"/>
    </row>
    <row r="359" spans="1:14">
      <c r="A359" s="480" t="s">
        <v>1279</v>
      </c>
      <c r="B359" s="481" t="s">
        <v>511</v>
      </c>
      <c r="C359" s="474" t="s">
        <v>1121</v>
      </c>
      <c r="D359" s="474" t="s">
        <v>1017</v>
      </c>
      <c r="E359" s="473" t="s">
        <v>114</v>
      </c>
      <c r="F359" s="475" t="s">
        <v>1116</v>
      </c>
      <c r="I359" s="473"/>
    </row>
    <row r="360" spans="1:14">
      <c r="A360" s="480"/>
      <c r="B360" s="475"/>
      <c r="C360" s="474" t="s">
        <v>1127</v>
      </c>
      <c r="D360" s="474" t="s">
        <v>1017</v>
      </c>
      <c r="E360" s="473" t="s">
        <v>1125</v>
      </c>
      <c r="F360" s="475" t="s">
        <v>1116</v>
      </c>
      <c r="I360" s="473"/>
      <c r="K360" s="482"/>
      <c r="M360" s="473"/>
      <c r="N360" s="473"/>
    </row>
    <row r="361" spans="1:14">
      <c r="A361" s="480"/>
      <c r="B361" s="475"/>
      <c r="C361" s="474" t="s">
        <v>1019</v>
      </c>
      <c r="D361" s="474" t="s">
        <v>1073</v>
      </c>
      <c r="E361" s="473" t="s">
        <v>1274</v>
      </c>
      <c r="I361" s="473"/>
      <c r="K361" s="482"/>
      <c r="M361" s="473"/>
      <c r="N361" s="473"/>
    </row>
    <row r="362" spans="1:14">
      <c r="A362" s="480"/>
      <c r="B362" s="475"/>
      <c r="C362" s="474" t="s">
        <v>1016</v>
      </c>
      <c r="D362" s="474" t="s">
        <v>1073</v>
      </c>
      <c r="E362" s="473" t="s">
        <v>1111</v>
      </c>
      <c r="I362" s="473"/>
      <c r="K362" s="482"/>
      <c r="M362" s="473"/>
      <c r="N362" s="473"/>
    </row>
    <row r="363" spans="1:14">
      <c r="A363" s="480" t="s">
        <v>1280</v>
      </c>
      <c r="B363" s="481" t="s">
        <v>511</v>
      </c>
      <c r="C363" s="474" t="s">
        <v>1080</v>
      </c>
      <c r="D363" s="474" t="s">
        <v>1094</v>
      </c>
      <c r="E363" s="473" t="s">
        <v>1053</v>
      </c>
      <c r="F363" s="475" t="s">
        <v>1054</v>
      </c>
      <c r="G363" s="474" t="s">
        <v>1231</v>
      </c>
      <c r="H363" s="474" t="s">
        <v>1115</v>
      </c>
      <c r="I363" s="473" t="s">
        <v>1125</v>
      </c>
      <c r="J363" s="475" t="s">
        <v>1232</v>
      </c>
      <c r="K363" s="482"/>
      <c r="M363" s="473"/>
      <c r="N363" s="473"/>
    </row>
    <row r="364" spans="1:14">
      <c r="A364" s="480"/>
      <c r="B364" s="475"/>
      <c r="C364" s="474" t="s">
        <v>1052</v>
      </c>
      <c r="D364" s="474" t="s">
        <v>1017</v>
      </c>
      <c r="E364" s="473" t="s">
        <v>21</v>
      </c>
      <c r="F364" s="475" t="s">
        <v>1054</v>
      </c>
      <c r="I364" s="473"/>
      <c r="K364" s="482"/>
      <c r="M364" s="473"/>
      <c r="N364" s="473"/>
    </row>
    <row r="365" spans="1:14">
      <c r="A365" s="480"/>
      <c r="B365" s="475"/>
      <c r="C365" s="474" t="s">
        <v>1019</v>
      </c>
      <c r="D365" s="474" t="s">
        <v>1059</v>
      </c>
      <c r="E365" s="473" t="s">
        <v>1274</v>
      </c>
      <c r="I365" s="473"/>
      <c r="K365" s="482"/>
      <c r="M365" s="473"/>
      <c r="N365" s="473"/>
    </row>
    <row r="366" spans="1:14">
      <c r="A366" s="480"/>
      <c r="B366" s="475"/>
      <c r="C366" s="474" t="s">
        <v>1072</v>
      </c>
      <c r="D366" s="474" t="s">
        <v>1073</v>
      </c>
      <c r="E366" s="473" t="s">
        <v>1082</v>
      </c>
      <c r="I366" s="473"/>
      <c r="K366" s="482"/>
      <c r="M366" s="473"/>
      <c r="N366" s="473"/>
    </row>
    <row r="367" spans="1:14">
      <c r="A367" s="480"/>
      <c r="B367" s="475"/>
      <c r="C367" s="474" t="s">
        <v>1021</v>
      </c>
      <c r="D367" s="474" t="s">
        <v>1020</v>
      </c>
      <c r="E367" s="473" t="s">
        <v>1125</v>
      </c>
      <c r="I367" s="473"/>
      <c r="K367" s="482"/>
      <c r="M367" s="473"/>
      <c r="N367" s="473"/>
    </row>
    <row r="368" spans="1:14">
      <c r="A368" s="480"/>
      <c r="B368" s="475"/>
      <c r="C368" s="474" t="s">
        <v>1281</v>
      </c>
      <c r="D368" s="474" t="s">
        <v>1056</v>
      </c>
      <c r="E368" s="473" t="s">
        <v>1111</v>
      </c>
      <c r="I368" s="473"/>
      <c r="K368" s="482"/>
      <c r="M368" s="473"/>
      <c r="N368" s="473"/>
    </row>
    <row r="369" spans="1:14">
      <c r="A369" s="480"/>
      <c r="B369" s="475"/>
      <c r="C369" s="474" t="s">
        <v>1016</v>
      </c>
      <c r="D369" s="474" t="s">
        <v>1073</v>
      </c>
      <c r="E369" s="473" t="s">
        <v>1183</v>
      </c>
      <c r="I369" s="473"/>
      <c r="K369" s="482"/>
      <c r="M369" s="473"/>
      <c r="N369" s="473"/>
    </row>
    <row r="370" spans="1:14">
      <c r="A370" s="480" t="s">
        <v>179</v>
      </c>
      <c r="B370" s="492" t="s">
        <v>10</v>
      </c>
      <c r="C370" s="474" t="s">
        <v>1055</v>
      </c>
      <c r="D370" s="474" t="s">
        <v>1056</v>
      </c>
      <c r="E370" s="490" t="s">
        <v>1282</v>
      </c>
      <c r="F370" s="475" t="s">
        <v>1058</v>
      </c>
      <c r="I370" s="473"/>
      <c r="K370" s="482" t="s">
        <v>1110</v>
      </c>
      <c r="L370" s="474" t="s">
        <v>1115</v>
      </c>
      <c r="M370" s="473" t="s">
        <v>1111</v>
      </c>
      <c r="N370" s="473" t="s">
        <v>1112</v>
      </c>
    </row>
    <row r="371" spans="1:14">
      <c r="A371" s="480"/>
      <c r="B371" s="475"/>
      <c r="C371" s="474" t="s">
        <v>1019</v>
      </c>
      <c r="D371" s="474" t="s">
        <v>1020</v>
      </c>
      <c r="E371" s="473" t="s">
        <v>1183</v>
      </c>
      <c r="I371" s="473"/>
      <c r="K371" s="482" t="s">
        <v>1283</v>
      </c>
      <c r="L371" s="474" t="s">
        <v>1056</v>
      </c>
      <c r="M371" s="473" t="s">
        <v>1068</v>
      </c>
      <c r="N371" s="473" t="s">
        <v>1284</v>
      </c>
    </row>
    <row r="372" spans="1:14">
      <c r="A372" s="480"/>
      <c r="B372" s="475"/>
      <c r="C372" s="474" t="s">
        <v>1021</v>
      </c>
      <c r="D372" s="474" t="s">
        <v>1020</v>
      </c>
      <c r="E372" s="473" t="s">
        <v>1111</v>
      </c>
      <c r="I372" s="473"/>
      <c r="K372" s="474" t="s">
        <v>1285</v>
      </c>
      <c r="L372" s="474" t="s">
        <v>1059</v>
      </c>
      <c r="M372" s="473" t="s">
        <v>114</v>
      </c>
      <c r="N372" s="474" t="s">
        <v>1211</v>
      </c>
    </row>
    <row r="373" spans="1:14">
      <c r="A373" s="480"/>
      <c r="B373" s="475"/>
      <c r="C373" s="474" t="s">
        <v>1072</v>
      </c>
      <c r="D373" s="474" t="s">
        <v>1020</v>
      </c>
      <c r="E373" s="473" t="s">
        <v>18</v>
      </c>
      <c r="I373" s="473"/>
      <c r="K373" s="482"/>
      <c r="M373" s="473"/>
      <c r="N373" s="473"/>
    </row>
    <row r="374" spans="1:14">
      <c r="A374" s="480" t="s">
        <v>239</v>
      </c>
      <c r="B374" s="492" t="s">
        <v>10</v>
      </c>
      <c r="C374" s="474" t="s">
        <v>1052</v>
      </c>
      <c r="D374" s="474" t="s">
        <v>1059</v>
      </c>
      <c r="E374" s="473" t="s">
        <v>1122</v>
      </c>
      <c r="F374" s="475" t="s">
        <v>1054</v>
      </c>
      <c r="G374" s="474" t="s">
        <v>1177</v>
      </c>
      <c r="H374" s="474" t="s">
        <v>1020</v>
      </c>
      <c r="I374" s="473" t="s">
        <v>114</v>
      </c>
      <c r="J374" s="475" t="s">
        <v>1178</v>
      </c>
      <c r="K374" s="482" t="s">
        <v>1110</v>
      </c>
      <c r="L374" s="474" t="s">
        <v>1059</v>
      </c>
      <c r="M374" s="473" t="s">
        <v>1111</v>
      </c>
      <c r="N374" s="473" t="s">
        <v>1112</v>
      </c>
    </row>
    <row r="375" spans="1:14">
      <c r="A375" s="480"/>
      <c r="B375" s="486"/>
      <c r="C375" s="474" t="s">
        <v>1137</v>
      </c>
      <c r="D375" s="474" t="s">
        <v>1059</v>
      </c>
      <c r="E375" s="473" t="s">
        <v>1274</v>
      </c>
      <c r="F375" s="475" t="s">
        <v>1095</v>
      </c>
      <c r="G375" s="474" t="s">
        <v>1231</v>
      </c>
      <c r="H375" s="474" t="s">
        <v>1115</v>
      </c>
      <c r="I375" s="473" t="s">
        <v>1031</v>
      </c>
      <c r="J375" s="475" t="s">
        <v>1232</v>
      </c>
      <c r="K375" s="482" t="s">
        <v>1286</v>
      </c>
      <c r="L375" s="474" t="s">
        <v>1115</v>
      </c>
      <c r="M375" s="490" t="s">
        <v>1287</v>
      </c>
      <c r="N375" s="473" t="s">
        <v>1288</v>
      </c>
    </row>
    <row r="376" spans="1:14">
      <c r="A376" s="480"/>
      <c r="B376" s="486"/>
      <c r="C376" s="474" t="s">
        <v>1019</v>
      </c>
      <c r="D376" s="474" t="s">
        <v>1073</v>
      </c>
      <c r="E376" s="473" t="s">
        <v>1274</v>
      </c>
      <c r="I376" s="473"/>
      <c r="K376" s="482"/>
      <c r="M376" s="473"/>
      <c r="N376" s="473"/>
    </row>
    <row r="377" spans="1:14">
      <c r="A377" s="480"/>
      <c r="B377" s="475"/>
      <c r="C377" s="474" t="s">
        <v>1072</v>
      </c>
      <c r="D377" s="474" t="s">
        <v>1073</v>
      </c>
      <c r="E377" s="473" t="s">
        <v>1125</v>
      </c>
      <c r="I377" s="473"/>
      <c r="K377" s="482"/>
      <c r="M377" s="473"/>
      <c r="N377" s="473"/>
    </row>
    <row r="378" spans="1:14">
      <c r="A378" s="480"/>
      <c r="B378" s="475"/>
      <c r="C378" s="474" t="s">
        <v>1016</v>
      </c>
      <c r="D378" s="474" t="s">
        <v>1059</v>
      </c>
      <c r="E378" s="473" t="s">
        <v>1125</v>
      </c>
      <c r="I378" s="473"/>
      <c r="K378" s="482"/>
      <c r="M378" s="473"/>
      <c r="N378" s="473"/>
    </row>
    <row r="379" spans="1:14">
      <c r="A379" s="480" t="s">
        <v>240</v>
      </c>
      <c r="B379" s="492" t="s">
        <v>10</v>
      </c>
      <c r="C379" s="474" t="s">
        <v>1052</v>
      </c>
      <c r="D379" s="474" t="s">
        <v>1017</v>
      </c>
      <c r="E379" s="473" t="s">
        <v>1068</v>
      </c>
      <c r="F379" s="475" t="s">
        <v>1054</v>
      </c>
      <c r="G379" s="474" t="s">
        <v>1177</v>
      </c>
      <c r="H379" s="474" t="s">
        <v>1020</v>
      </c>
      <c r="I379" s="473" t="s">
        <v>1126</v>
      </c>
      <c r="J379" s="475" t="s">
        <v>1178</v>
      </c>
      <c r="K379" s="482" t="s">
        <v>1265</v>
      </c>
      <c r="L379" s="474" t="s">
        <v>1020</v>
      </c>
      <c r="M379" s="473" t="s">
        <v>114</v>
      </c>
      <c r="N379" s="473" t="s">
        <v>1112</v>
      </c>
    </row>
    <row r="380" spans="1:14">
      <c r="A380" s="480"/>
      <c r="B380" s="475"/>
      <c r="C380" s="474" t="s">
        <v>1137</v>
      </c>
      <c r="D380" s="474" t="s">
        <v>1020</v>
      </c>
      <c r="E380" s="473" t="s">
        <v>1111</v>
      </c>
      <c r="F380" s="475" t="s">
        <v>1095</v>
      </c>
      <c r="I380" s="473"/>
      <c r="K380" s="482" t="s">
        <v>1289</v>
      </c>
      <c r="L380" s="474" t="s">
        <v>1115</v>
      </c>
      <c r="M380" s="473" t="s">
        <v>1183</v>
      </c>
      <c r="N380" s="473" t="s">
        <v>1112</v>
      </c>
    </row>
    <row r="381" spans="1:14">
      <c r="A381" s="480"/>
      <c r="B381" s="475"/>
      <c r="C381" s="474" t="s">
        <v>1019</v>
      </c>
      <c r="D381" s="474" t="s">
        <v>1059</v>
      </c>
      <c r="E381" s="473" t="s">
        <v>1183</v>
      </c>
      <c r="I381" s="473"/>
      <c r="K381" s="482" t="s">
        <v>1045</v>
      </c>
      <c r="L381" s="474" t="s">
        <v>1050</v>
      </c>
      <c r="M381" s="490" t="s">
        <v>1290</v>
      </c>
      <c r="N381" s="473" t="s">
        <v>1047</v>
      </c>
    </row>
    <row r="382" spans="1:14">
      <c r="A382" s="480"/>
      <c r="B382" s="475"/>
      <c r="C382" s="474" t="s">
        <v>1072</v>
      </c>
      <c r="D382" s="474" t="s">
        <v>1073</v>
      </c>
      <c r="E382" s="473" t="s">
        <v>1125</v>
      </c>
      <c r="I382" s="473"/>
      <c r="K382" s="482" t="s">
        <v>1291</v>
      </c>
      <c r="L382" s="474" t="s">
        <v>1073</v>
      </c>
      <c r="M382" s="473" t="s">
        <v>1068</v>
      </c>
      <c r="N382" s="473" t="s">
        <v>1292</v>
      </c>
    </row>
    <row r="383" spans="1:14">
      <c r="A383" s="480" t="s">
        <v>241</v>
      </c>
      <c r="B383" s="492" t="s">
        <v>10</v>
      </c>
      <c r="C383" s="474" t="s">
        <v>1052</v>
      </c>
      <c r="D383" s="474" t="s">
        <v>1059</v>
      </c>
      <c r="E383" s="473" t="s">
        <v>1111</v>
      </c>
      <c r="F383" s="475" t="s">
        <v>1054</v>
      </c>
      <c r="G383" s="474" t="s">
        <v>1177</v>
      </c>
      <c r="H383" s="474" t="s">
        <v>1020</v>
      </c>
      <c r="I383" s="473" t="s">
        <v>1068</v>
      </c>
      <c r="J383" s="475" t="s">
        <v>1178</v>
      </c>
      <c r="K383" s="482" t="s">
        <v>1291</v>
      </c>
      <c r="L383" s="474" t="s">
        <v>1073</v>
      </c>
      <c r="M383" s="473" t="s">
        <v>1031</v>
      </c>
      <c r="N383" s="473" t="s">
        <v>1292</v>
      </c>
    </row>
    <row r="384" spans="1:14">
      <c r="A384" s="480"/>
      <c r="B384" s="486"/>
      <c r="C384" s="474" t="s">
        <v>1019</v>
      </c>
      <c r="D384" s="474" t="s">
        <v>1073</v>
      </c>
      <c r="E384" s="473" t="s">
        <v>1274</v>
      </c>
      <c r="G384" s="474" t="s">
        <v>1075</v>
      </c>
      <c r="H384" s="474" t="s">
        <v>1017</v>
      </c>
      <c r="I384" s="473" t="s">
        <v>1031</v>
      </c>
      <c r="J384" s="475" t="s">
        <v>1066</v>
      </c>
      <c r="K384" s="482" t="s">
        <v>1236</v>
      </c>
      <c r="L384" s="474" t="s">
        <v>1073</v>
      </c>
      <c r="M384" s="473" t="s">
        <v>1068</v>
      </c>
      <c r="N384" s="473" t="s">
        <v>1237</v>
      </c>
    </row>
    <row r="385" spans="1:14">
      <c r="A385" s="480"/>
      <c r="B385" s="486"/>
      <c r="C385" s="474" t="s">
        <v>1072</v>
      </c>
      <c r="D385" s="474" t="s">
        <v>1073</v>
      </c>
      <c r="E385" s="473" t="s">
        <v>1122</v>
      </c>
      <c r="I385" s="473"/>
      <c r="K385" s="482"/>
      <c r="M385" s="473"/>
      <c r="N385" s="473"/>
    </row>
    <row r="386" spans="1:14">
      <c r="A386" s="480"/>
      <c r="B386" s="486"/>
      <c r="C386" s="474" t="s">
        <v>1016</v>
      </c>
      <c r="D386" s="474" t="s">
        <v>1073</v>
      </c>
      <c r="E386" s="473" t="s">
        <v>1122</v>
      </c>
      <c r="I386" s="473"/>
      <c r="K386" s="482"/>
      <c r="M386" s="473"/>
      <c r="N386" s="473"/>
    </row>
    <row r="387" spans="1:14" ht="15" customHeight="1">
      <c r="A387" s="480" t="s">
        <v>12</v>
      </c>
      <c r="B387" s="492" t="s">
        <v>10</v>
      </c>
      <c r="C387" s="474" t="s">
        <v>1052</v>
      </c>
      <c r="D387" s="474" t="s">
        <v>1059</v>
      </c>
      <c r="E387" s="473" t="s">
        <v>1053</v>
      </c>
      <c r="F387" s="475" t="s">
        <v>1054</v>
      </c>
      <c r="G387" s="474" t="s">
        <v>1075</v>
      </c>
      <c r="H387" s="474" t="s">
        <v>1293</v>
      </c>
      <c r="I387" s="473" t="s">
        <v>1126</v>
      </c>
      <c r="J387" s="475" t="s">
        <v>1078</v>
      </c>
      <c r="K387" s="482" t="s">
        <v>1110</v>
      </c>
      <c r="L387" s="474" t="s">
        <v>1115</v>
      </c>
      <c r="M387" s="473" t="s">
        <v>1053</v>
      </c>
      <c r="N387" s="473" t="s">
        <v>1112</v>
      </c>
    </row>
    <row r="388" spans="1:14" ht="15" customHeight="1">
      <c r="A388" s="480"/>
      <c r="B388" s="475"/>
      <c r="C388" s="474" t="s">
        <v>1137</v>
      </c>
      <c r="D388" s="474" t="s">
        <v>1020</v>
      </c>
      <c r="E388" s="473" t="s">
        <v>1031</v>
      </c>
      <c r="F388" s="475" t="s">
        <v>1095</v>
      </c>
      <c r="G388" s="474" t="s">
        <v>1231</v>
      </c>
      <c r="H388" s="474" t="s">
        <v>1059</v>
      </c>
      <c r="I388" s="473" t="s">
        <v>18</v>
      </c>
      <c r="J388" s="475" t="s">
        <v>1232</v>
      </c>
      <c r="K388" s="482" t="s">
        <v>1045</v>
      </c>
      <c r="L388" s="474" t="s">
        <v>1050</v>
      </c>
      <c r="M388" s="490" t="s">
        <v>1294</v>
      </c>
      <c r="N388" s="473" t="s">
        <v>1047</v>
      </c>
    </row>
    <row r="389" spans="1:14" ht="15" customHeight="1">
      <c r="A389" s="480"/>
      <c r="B389" s="475"/>
      <c r="C389" s="474" t="s">
        <v>1060</v>
      </c>
      <c r="D389" s="474" t="s">
        <v>1056</v>
      </c>
      <c r="E389" s="473" t="s">
        <v>1183</v>
      </c>
      <c r="I389" s="473"/>
      <c r="K389" s="482" t="s">
        <v>1030</v>
      </c>
      <c r="L389" s="474" t="s">
        <v>1050</v>
      </c>
      <c r="M389" s="473" t="s">
        <v>1031</v>
      </c>
      <c r="N389" s="473" t="s">
        <v>1069</v>
      </c>
    </row>
    <row r="390" spans="1:14" ht="15" customHeight="1">
      <c r="A390" s="480"/>
      <c r="B390" s="475"/>
      <c r="C390" s="474" t="s">
        <v>1021</v>
      </c>
      <c r="D390" s="474" t="s">
        <v>1020</v>
      </c>
      <c r="E390" s="473" t="s">
        <v>1183</v>
      </c>
      <c r="I390" s="473"/>
      <c r="K390" s="482"/>
      <c r="M390" s="473"/>
      <c r="N390" s="473"/>
    </row>
    <row r="391" spans="1:14" ht="15" customHeight="1">
      <c r="A391" s="480"/>
      <c r="B391" s="475"/>
      <c r="C391" s="474" t="s">
        <v>1019</v>
      </c>
      <c r="D391" s="474" t="s">
        <v>1059</v>
      </c>
      <c r="E391" s="473" t="s">
        <v>1068</v>
      </c>
      <c r="I391" s="473"/>
      <c r="K391" s="482"/>
      <c r="M391" s="473"/>
      <c r="N391" s="473"/>
    </row>
    <row r="392" spans="1:14" ht="15" customHeight="1">
      <c r="A392" s="480"/>
      <c r="B392" s="475"/>
      <c r="C392" s="474" t="s">
        <v>1072</v>
      </c>
      <c r="D392" s="474" t="s">
        <v>1073</v>
      </c>
      <c r="E392" s="473" t="s">
        <v>1031</v>
      </c>
      <c r="I392" s="473"/>
      <c r="K392" s="482"/>
      <c r="M392" s="473"/>
      <c r="N392" s="473"/>
    </row>
    <row r="393" spans="1:14" ht="15" customHeight="1">
      <c r="A393" s="480"/>
      <c r="B393" s="475"/>
      <c r="C393" s="474" t="s">
        <v>1016</v>
      </c>
      <c r="D393" s="474" t="s">
        <v>1059</v>
      </c>
      <c r="E393" s="473" t="s">
        <v>1122</v>
      </c>
      <c r="I393" s="473"/>
      <c r="K393" s="482"/>
      <c r="M393" s="473"/>
      <c r="N393" s="473"/>
    </row>
    <row r="394" spans="1:14" ht="15" customHeight="1">
      <c r="A394" s="480" t="s">
        <v>225</v>
      </c>
      <c r="B394" s="492" t="s">
        <v>10</v>
      </c>
      <c r="C394" s="474" t="s">
        <v>1052</v>
      </c>
      <c r="D394" s="474" t="s">
        <v>1017</v>
      </c>
      <c r="E394" s="473" t="s">
        <v>1111</v>
      </c>
      <c r="F394" s="475" t="s">
        <v>1054</v>
      </c>
      <c r="G394" s="474" t="s">
        <v>1177</v>
      </c>
      <c r="H394" s="474" t="s">
        <v>1020</v>
      </c>
      <c r="I394" s="473" t="s">
        <v>1111</v>
      </c>
      <c r="J394" s="475" t="s">
        <v>1178</v>
      </c>
      <c r="K394" s="482" t="s">
        <v>1030</v>
      </c>
      <c r="L394" s="474" t="s">
        <v>1050</v>
      </c>
      <c r="M394" s="473" t="s">
        <v>1068</v>
      </c>
      <c r="N394" s="473" t="s">
        <v>1069</v>
      </c>
    </row>
    <row r="395" spans="1:14" ht="15" customHeight="1">
      <c r="A395" s="480"/>
      <c r="B395" s="486"/>
      <c r="C395" s="474" t="s">
        <v>1137</v>
      </c>
      <c r="D395" s="474" t="s">
        <v>1119</v>
      </c>
      <c r="E395" s="473" t="s">
        <v>1125</v>
      </c>
      <c r="F395" s="475" t="s">
        <v>1095</v>
      </c>
      <c r="I395" s="473"/>
      <c r="K395" s="482"/>
      <c r="M395" s="473"/>
      <c r="N395" s="473"/>
    </row>
    <row r="396" spans="1:14" ht="15" customHeight="1">
      <c r="A396" s="480"/>
      <c r="B396" s="475"/>
      <c r="C396" s="474" t="s">
        <v>1060</v>
      </c>
      <c r="D396" s="474" t="s">
        <v>1056</v>
      </c>
      <c r="E396" s="473" t="s">
        <v>114</v>
      </c>
      <c r="I396" s="473"/>
      <c r="K396" s="482"/>
      <c r="M396" s="473"/>
      <c r="N396" s="473"/>
    </row>
    <row r="397" spans="1:14" ht="15" customHeight="1">
      <c r="A397" s="480"/>
      <c r="B397" s="475"/>
      <c r="C397" s="474" t="s">
        <v>1021</v>
      </c>
      <c r="D397" s="474" t="s">
        <v>1020</v>
      </c>
      <c r="E397" s="473" t="s">
        <v>1183</v>
      </c>
      <c r="I397" s="473"/>
      <c r="K397" s="482"/>
      <c r="M397" s="473"/>
      <c r="N397" s="473"/>
    </row>
    <row r="398" spans="1:14" ht="15" customHeight="1">
      <c r="A398" s="480"/>
      <c r="B398" s="475"/>
      <c r="C398" s="474" t="s">
        <v>1019</v>
      </c>
      <c r="D398" s="474" t="s">
        <v>1059</v>
      </c>
      <c r="E398" s="473" t="s">
        <v>1053</v>
      </c>
      <c r="I398" s="473"/>
      <c r="K398" s="482"/>
      <c r="M398" s="473"/>
      <c r="N398" s="473"/>
    </row>
    <row r="399" spans="1:14" ht="15" customHeight="1">
      <c r="A399" s="480"/>
      <c r="B399" s="475"/>
      <c r="C399" s="474" t="s">
        <v>1072</v>
      </c>
      <c r="D399" s="474" t="s">
        <v>1073</v>
      </c>
      <c r="E399" s="473" t="s">
        <v>1068</v>
      </c>
      <c r="I399" s="473"/>
      <c r="K399" s="482"/>
      <c r="M399" s="473"/>
      <c r="N399" s="473"/>
    </row>
    <row r="400" spans="1:14" ht="15" customHeight="1">
      <c r="A400" s="480"/>
      <c r="B400" s="475"/>
      <c r="C400" s="474" t="s">
        <v>1016</v>
      </c>
      <c r="D400" s="474" t="s">
        <v>1073</v>
      </c>
      <c r="E400" s="473" t="s">
        <v>1125</v>
      </c>
      <c r="I400" s="473"/>
      <c r="K400" s="482"/>
      <c r="M400" s="473"/>
      <c r="N400" s="473"/>
    </row>
    <row r="401" spans="1:14" ht="15" customHeight="1">
      <c r="A401" s="480" t="s">
        <v>15</v>
      </c>
      <c r="B401" s="492" t="s">
        <v>10</v>
      </c>
      <c r="C401" s="474" t="s">
        <v>1060</v>
      </c>
      <c r="D401" s="474" t="s">
        <v>1056</v>
      </c>
      <c r="E401" s="473" t="s">
        <v>18</v>
      </c>
      <c r="G401" s="474" t="s">
        <v>1035</v>
      </c>
      <c r="H401" s="474" t="s">
        <v>1036</v>
      </c>
      <c r="I401" s="473" t="s">
        <v>1043</v>
      </c>
      <c r="J401" s="475" t="s">
        <v>1071</v>
      </c>
      <c r="K401" s="482" t="s">
        <v>1030</v>
      </c>
      <c r="L401" s="474" t="s">
        <v>1154</v>
      </c>
      <c r="M401" s="473" t="s">
        <v>114</v>
      </c>
      <c r="N401" s="473" t="s">
        <v>1069</v>
      </c>
    </row>
    <row r="402" spans="1:14" ht="15" customHeight="1">
      <c r="A402" s="480"/>
      <c r="B402" s="475"/>
      <c r="C402" s="474" t="s">
        <v>1021</v>
      </c>
      <c r="D402" s="474" t="s">
        <v>1020</v>
      </c>
      <c r="E402" s="473" t="s">
        <v>1068</v>
      </c>
      <c r="I402" s="473"/>
      <c r="K402" s="482"/>
      <c r="M402" s="473"/>
      <c r="N402" s="473"/>
    </row>
    <row r="403" spans="1:14" ht="15" customHeight="1">
      <c r="A403" s="480"/>
      <c r="B403" s="475"/>
      <c r="C403" s="474" t="s">
        <v>1019</v>
      </c>
      <c r="D403" s="474" t="s">
        <v>1059</v>
      </c>
      <c r="E403" s="473" t="s">
        <v>1122</v>
      </c>
      <c r="I403" s="473"/>
      <c r="K403" s="482"/>
      <c r="M403" s="473"/>
      <c r="N403" s="473"/>
    </row>
    <row r="404" spans="1:14" ht="15" customHeight="1">
      <c r="A404" s="480"/>
      <c r="B404" s="475"/>
      <c r="C404" s="474" t="s">
        <v>1072</v>
      </c>
      <c r="D404" s="474" t="s">
        <v>1073</v>
      </c>
      <c r="E404" s="473" t="s">
        <v>1070</v>
      </c>
      <c r="I404" s="473"/>
      <c r="K404" s="482"/>
      <c r="M404" s="473"/>
      <c r="N404" s="473"/>
    </row>
    <row r="405" spans="1:14" ht="15" customHeight="1">
      <c r="A405" s="480"/>
      <c r="B405" s="475"/>
      <c r="C405" s="474" t="s">
        <v>1016</v>
      </c>
      <c r="D405" s="474" t="s">
        <v>1073</v>
      </c>
      <c r="E405" s="473" t="s">
        <v>1125</v>
      </c>
      <c r="I405" s="473"/>
      <c r="K405" s="482"/>
      <c r="M405" s="473"/>
      <c r="N405" s="473"/>
    </row>
    <row r="406" spans="1:14">
      <c r="A406" s="480" t="s">
        <v>1295</v>
      </c>
      <c r="B406" s="481" t="s">
        <v>511</v>
      </c>
      <c r="C406" s="474" t="s">
        <v>1052</v>
      </c>
      <c r="D406" s="474" t="s">
        <v>1059</v>
      </c>
      <c r="E406" s="473" t="s">
        <v>1111</v>
      </c>
      <c r="F406" s="475" t="s">
        <v>1054</v>
      </c>
      <c r="I406" s="473"/>
      <c r="K406" s="482"/>
      <c r="M406" s="473"/>
      <c r="N406" s="473"/>
    </row>
    <row r="407" spans="1:14">
      <c r="A407" s="480"/>
      <c r="B407" s="475"/>
      <c r="C407" s="474" t="s">
        <v>1080</v>
      </c>
      <c r="D407" s="474" t="s">
        <v>1056</v>
      </c>
      <c r="E407" s="473" t="s">
        <v>1111</v>
      </c>
      <c r="F407" s="475" t="s">
        <v>1054</v>
      </c>
      <c r="I407" s="473"/>
      <c r="K407" s="482"/>
      <c r="M407" s="473"/>
      <c r="N407" s="473"/>
    </row>
    <row r="408" spans="1:14">
      <c r="A408" s="480"/>
      <c r="B408" s="475"/>
      <c r="C408" s="474" t="s">
        <v>1060</v>
      </c>
      <c r="D408" s="474" t="s">
        <v>1056</v>
      </c>
      <c r="E408" s="473" t="s">
        <v>18</v>
      </c>
      <c r="I408" s="473"/>
      <c r="K408" s="482"/>
      <c r="M408" s="473"/>
      <c r="N408" s="473"/>
    </row>
    <row r="409" spans="1:14">
      <c r="A409" s="480" t="s">
        <v>1296</v>
      </c>
      <c r="B409" s="481" t="s">
        <v>511</v>
      </c>
      <c r="C409" s="474" t="s">
        <v>1100</v>
      </c>
      <c r="D409" s="474" t="s">
        <v>1084</v>
      </c>
      <c r="E409" s="473" t="s">
        <v>18</v>
      </c>
      <c r="F409" s="475" t="s">
        <v>1102</v>
      </c>
      <c r="G409" s="474" t="s">
        <v>1177</v>
      </c>
      <c r="H409" s="474" t="s">
        <v>1020</v>
      </c>
      <c r="I409" s="473" t="s">
        <v>114</v>
      </c>
      <c r="J409" s="475" t="s">
        <v>1178</v>
      </c>
      <c r="K409" s="482"/>
      <c r="M409" s="473"/>
      <c r="N409" s="473"/>
    </row>
    <row r="410" spans="1:14">
      <c r="A410" s="480"/>
      <c r="B410" s="475"/>
      <c r="C410" s="474" t="s">
        <v>1055</v>
      </c>
      <c r="D410" s="474" t="s">
        <v>1056</v>
      </c>
      <c r="E410" s="242">
        <v>1</v>
      </c>
      <c r="F410" s="475" t="s">
        <v>1058</v>
      </c>
      <c r="I410" s="473"/>
      <c r="K410" s="482"/>
      <c r="M410" s="473"/>
      <c r="N410" s="473"/>
    </row>
    <row r="411" spans="1:14">
      <c r="A411" s="480"/>
      <c r="B411" s="475"/>
      <c r="C411" s="474" t="s">
        <v>1060</v>
      </c>
      <c r="D411" s="474" t="s">
        <v>1056</v>
      </c>
      <c r="E411" s="473" t="s">
        <v>1031</v>
      </c>
      <c r="I411" s="473"/>
      <c r="K411" s="482"/>
      <c r="M411" s="473"/>
      <c r="N411" s="473"/>
    </row>
    <row r="412" spans="1:14">
      <c r="A412" s="480"/>
      <c r="B412" s="475"/>
      <c r="C412" s="474" t="s">
        <v>1021</v>
      </c>
      <c r="D412" s="474" t="s">
        <v>1020</v>
      </c>
      <c r="E412" s="473" t="s">
        <v>1111</v>
      </c>
      <c r="I412" s="473"/>
      <c r="K412" s="482"/>
      <c r="M412" s="473"/>
      <c r="N412" s="473"/>
    </row>
    <row r="413" spans="1:14">
      <c r="A413" s="480"/>
      <c r="B413" s="475"/>
      <c r="C413" s="474" t="s">
        <v>1019</v>
      </c>
      <c r="D413" s="474" t="s">
        <v>1115</v>
      </c>
      <c r="E413" s="473" t="s">
        <v>1122</v>
      </c>
      <c r="I413" s="473"/>
      <c r="K413" s="482"/>
      <c r="M413" s="473"/>
      <c r="N413" s="473"/>
    </row>
    <row r="414" spans="1:14">
      <c r="A414" s="480"/>
      <c r="B414" s="475"/>
      <c r="C414" s="474" t="s">
        <v>1072</v>
      </c>
      <c r="D414" s="474" t="s">
        <v>1073</v>
      </c>
      <c r="E414" s="473" t="s">
        <v>1053</v>
      </c>
      <c r="I414" s="473"/>
      <c r="K414" s="482"/>
      <c r="M414" s="473"/>
      <c r="N414" s="473"/>
    </row>
    <row r="415" spans="1:14" ht="15" customHeight="1">
      <c r="A415" s="480" t="s">
        <v>290</v>
      </c>
      <c r="B415" s="492" t="s">
        <v>10</v>
      </c>
      <c r="C415" s="474" t="s">
        <v>1137</v>
      </c>
      <c r="D415" s="474" t="s">
        <v>1297</v>
      </c>
      <c r="E415" s="473" t="s">
        <v>1122</v>
      </c>
      <c r="F415" s="475" t="s">
        <v>1095</v>
      </c>
      <c r="G415" s="474" t="s">
        <v>1075</v>
      </c>
      <c r="H415" s="474" t="s">
        <v>1073</v>
      </c>
      <c r="I415" s="473" t="s">
        <v>1033</v>
      </c>
      <c r="J415" s="475" t="s">
        <v>1066</v>
      </c>
      <c r="K415" s="482"/>
      <c r="M415" s="473"/>
      <c r="N415" s="473"/>
    </row>
    <row r="416" spans="1:14" ht="15" customHeight="1">
      <c r="A416" s="480"/>
      <c r="B416" s="486"/>
      <c r="C416" s="474" t="s">
        <v>1223</v>
      </c>
      <c r="D416" s="474" t="s">
        <v>1017</v>
      </c>
      <c r="E416" s="473" t="s">
        <v>1126</v>
      </c>
      <c r="F416" s="475" t="s">
        <v>1149</v>
      </c>
      <c r="I416" s="473"/>
      <c r="K416" s="482"/>
      <c r="M416" s="473"/>
      <c r="N416" s="473"/>
    </row>
    <row r="417" spans="1:14" ht="15" customHeight="1">
      <c r="A417" s="480"/>
      <c r="B417" s="486"/>
      <c r="C417" s="474" t="s">
        <v>1019</v>
      </c>
      <c r="D417" s="474" t="s">
        <v>1017</v>
      </c>
      <c r="E417" s="473" t="s">
        <v>18</v>
      </c>
      <c r="I417" s="473"/>
      <c r="K417" s="482"/>
      <c r="M417" s="473"/>
      <c r="N417" s="473"/>
    </row>
    <row r="418" spans="1:14" ht="15" customHeight="1">
      <c r="A418" s="480" t="s">
        <v>182</v>
      </c>
      <c r="B418" s="492" t="s">
        <v>10</v>
      </c>
      <c r="C418" s="474" t="s">
        <v>1055</v>
      </c>
      <c r="D418" s="474" t="s">
        <v>1056</v>
      </c>
      <c r="E418" s="490" t="s">
        <v>1298</v>
      </c>
      <c r="F418" s="475" t="s">
        <v>1058</v>
      </c>
      <c r="I418" s="473"/>
      <c r="K418" s="482" t="s">
        <v>1030</v>
      </c>
      <c r="L418" s="474" t="s">
        <v>1299</v>
      </c>
      <c r="M418" s="473" t="s">
        <v>1033</v>
      </c>
      <c r="N418" s="473" t="s">
        <v>1300</v>
      </c>
    </row>
    <row r="419" spans="1:14" ht="15" customHeight="1">
      <c r="A419" s="480"/>
      <c r="B419" s="475"/>
      <c r="C419" s="474" t="s">
        <v>1137</v>
      </c>
      <c r="D419" s="474" t="s">
        <v>1059</v>
      </c>
      <c r="E419" s="473" t="s">
        <v>114</v>
      </c>
      <c r="F419" s="475" t="s">
        <v>1095</v>
      </c>
      <c r="I419" s="473"/>
      <c r="K419" s="482" t="s">
        <v>1301</v>
      </c>
      <c r="L419" s="474" t="s">
        <v>1299</v>
      </c>
      <c r="M419" s="473" t="s">
        <v>1033</v>
      </c>
      <c r="N419" s="473" t="s">
        <v>1300</v>
      </c>
    </row>
    <row r="420" spans="1:14" ht="15" customHeight="1">
      <c r="A420" s="480"/>
      <c r="B420" s="475"/>
      <c r="C420" s="474" t="s">
        <v>1052</v>
      </c>
      <c r="D420" s="474" t="s">
        <v>1059</v>
      </c>
      <c r="E420" s="473" t="s">
        <v>1125</v>
      </c>
      <c r="F420" s="475" t="s">
        <v>1054</v>
      </c>
      <c r="I420" s="473"/>
      <c r="K420" s="482" t="s">
        <v>1302</v>
      </c>
      <c r="L420" s="474" t="s">
        <v>737</v>
      </c>
      <c r="M420" s="473" t="s">
        <v>1033</v>
      </c>
      <c r="N420" s="473" t="s">
        <v>1264</v>
      </c>
    </row>
    <row r="421" spans="1:14" ht="15" customHeight="1">
      <c r="A421" s="480"/>
      <c r="B421" s="475"/>
      <c r="C421" s="474" t="s">
        <v>1080</v>
      </c>
      <c r="D421" s="474" t="s">
        <v>1303</v>
      </c>
      <c r="E421" s="473" t="s">
        <v>1053</v>
      </c>
      <c r="F421" s="475" t="s">
        <v>1054</v>
      </c>
      <c r="I421" s="473"/>
      <c r="K421" s="482"/>
      <c r="M421" s="473"/>
      <c r="N421" s="473"/>
    </row>
    <row r="422" spans="1:14" ht="15" customHeight="1">
      <c r="A422" s="480"/>
      <c r="B422" s="475"/>
      <c r="C422" s="474" t="s">
        <v>1021</v>
      </c>
      <c r="D422" s="474" t="s">
        <v>1020</v>
      </c>
      <c r="E422" s="473" t="s">
        <v>18</v>
      </c>
      <c r="I422" s="473"/>
      <c r="K422" s="482"/>
      <c r="M422" s="473"/>
      <c r="N422" s="473"/>
    </row>
    <row r="423" spans="1:14" ht="15" customHeight="1">
      <c r="A423" s="480"/>
      <c r="B423" s="475"/>
      <c r="C423" s="474" t="s">
        <v>1019</v>
      </c>
      <c r="D423" s="474" t="s">
        <v>1115</v>
      </c>
      <c r="E423" s="473" t="s">
        <v>1113</v>
      </c>
      <c r="I423" s="473"/>
      <c r="K423" s="482"/>
      <c r="M423" s="473"/>
      <c r="N423" s="473"/>
    </row>
    <row r="424" spans="1:14" ht="15" customHeight="1">
      <c r="A424" s="480"/>
      <c r="B424" s="475"/>
      <c r="C424" s="474" t="s">
        <v>1072</v>
      </c>
      <c r="D424" s="474" t="s">
        <v>1073</v>
      </c>
      <c r="E424" s="473" t="s">
        <v>1031</v>
      </c>
      <c r="I424" s="473"/>
      <c r="K424" s="482"/>
      <c r="M424" s="473"/>
      <c r="N424" s="473"/>
    </row>
    <row r="425" spans="1:14" ht="15" customHeight="1">
      <c r="A425" s="480"/>
      <c r="B425" s="475"/>
      <c r="C425" s="474" t="s">
        <v>1016</v>
      </c>
      <c r="D425" s="474" t="s">
        <v>1073</v>
      </c>
      <c r="E425" s="473" t="s">
        <v>18</v>
      </c>
      <c r="I425" s="473"/>
      <c r="K425" s="482"/>
      <c r="M425" s="473"/>
      <c r="N425" s="473"/>
    </row>
    <row r="426" spans="1:14" ht="15" customHeight="1">
      <c r="A426" s="480" t="s">
        <v>183</v>
      </c>
      <c r="B426" s="492" t="s">
        <v>10</v>
      </c>
      <c r="C426" s="474" t="s">
        <v>1137</v>
      </c>
      <c r="D426" s="474" t="s">
        <v>1059</v>
      </c>
      <c r="E426" s="473" t="s">
        <v>1031</v>
      </c>
      <c r="F426" s="475" t="s">
        <v>1095</v>
      </c>
      <c r="G426" s="474" t="s">
        <v>1035</v>
      </c>
      <c r="H426" s="474" t="s">
        <v>1036</v>
      </c>
      <c r="I426" s="473" t="s">
        <v>1068</v>
      </c>
      <c r="J426" s="475" t="s">
        <v>1071</v>
      </c>
      <c r="K426" s="482" t="s">
        <v>1030</v>
      </c>
      <c r="L426" s="474" t="s">
        <v>1115</v>
      </c>
      <c r="M426" s="473" t="s">
        <v>114</v>
      </c>
      <c r="N426" s="473" t="s">
        <v>1300</v>
      </c>
    </row>
    <row r="427" spans="1:14" ht="15" customHeight="1">
      <c r="A427" s="480"/>
      <c r="B427" s="475"/>
      <c r="C427" s="474" t="s">
        <v>1151</v>
      </c>
      <c r="D427" s="474" t="s">
        <v>1115</v>
      </c>
      <c r="E427" s="473" t="s">
        <v>114</v>
      </c>
      <c r="F427" s="475" t="s">
        <v>1149</v>
      </c>
      <c r="I427" s="473"/>
      <c r="K427" s="482" t="s">
        <v>1304</v>
      </c>
      <c r="L427" s="474" t="s">
        <v>1059</v>
      </c>
      <c r="M427" s="473" t="s">
        <v>1111</v>
      </c>
      <c r="N427" s="473" t="s">
        <v>1112</v>
      </c>
    </row>
    <row r="428" spans="1:14" ht="15" customHeight="1">
      <c r="A428" s="480"/>
      <c r="B428" s="475"/>
      <c r="C428" s="474" t="s">
        <v>1021</v>
      </c>
      <c r="D428" s="474" t="s">
        <v>1020</v>
      </c>
      <c r="E428" s="473" t="s">
        <v>18</v>
      </c>
      <c r="I428" s="473"/>
      <c r="K428" s="482" t="s">
        <v>1283</v>
      </c>
      <c r="L428" s="474" t="s">
        <v>1056</v>
      </c>
      <c r="M428" s="473" t="s">
        <v>1031</v>
      </c>
      <c r="N428" s="473" t="s">
        <v>1284</v>
      </c>
    </row>
    <row r="429" spans="1:14" ht="15" customHeight="1">
      <c r="A429" s="480"/>
      <c r="B429" s="475"/>
      <c r="C429" s="474" t="s">
        <v>1019</v>
      </c>
      <c r="D429" s="474" t="s">
        <v>1073</v>
      </c>
      <c r="E429" s="473" t="s">
        <v>1111</v>
      </c>
      <c r="I429" s="473"/>
      <c r="K429" s="482" t="s">
        <v>1236</v>
      </c>
      <c r="L429" s="474" t="s">
        <v>1073</v>
      </c>
      <c r="M429" s="473" t="s">
        <v>1183</v>
      </c>
      <c r="N429" s="473" t="s">
        <v>1237</v>
      </c>
    </row>
    <row r="430" spans="1:14" ht="15" customHeight="1">
      <c r="A430" s="480"/>
      <c r="B430" s="475"/>
      <c r="C430" s="474" t="s">
        <v>1072</v>
      </c>
      <c r="D430" s="474" t="s">
        <v>1073</v>
      </c>
      <c r="E430" s="473" t="s">
        <v>1111</v>
      </c>
      <c r="I430" s="473"/>
      <c r="K430" s="482"/>
      <c r="M430" s="473"/>
      <c r="N430" s="473"/>
    </row>
    <row r="431" spans="1:14" ht="15" customHeight="1">
      <c r="A431" s="480"/>
      <c r="B431" s="475"/>
      <c r="C431" s="474" t="s">
        <v>1016</v>
      </c>
      <c r="D431" s="474" t="s">
        <v>1017</v>
      </c>
      <c r="E431" s="473" t="s">
        <v>1111</v>
      </c>
      <c r="I431" s="473"/>
      <c r="K431" s="482"/>
      <c r="M431" s="473"/>
      <c r="N431" s="473"/>
    </row>
    <row r="432" spans="1:14" ht="15" customHeight="1">
      <c r="A432" s="480" t="s">
        <v>1305</v>
      </c>
      <c r="B432" s="492" t="s">
        <v>10</v>
      </c>
      <c r="C432" s="474" t="s">
        <v>1062</v>
      </c>
      <c r="D432" s="474" t="s">
        <v>1017</v>
      </c>
      <c r="E432" s="473" t="s">
        <v>1053</v>
      </c>
      <c r="F432" s="475" t="s">
        <v>1063</v>
      </c>
      <c r="G432" s="474" t="s">
        <v>1177</v>
      </c>
      <c r="H432" s="474" t="s">
        <v>1020</v>
      </c>
      <c r="I432" s="473" t="s">
        <v>1068</v>
      </c>
      <c r="J432" s="475" t="s">
        <v>1178</v>
      </c>
      <c r="K432" s="482" t="s">
        <v>1030</v>
      </c>
      <c r="L432" s="474" t="s">
        <v>1050</v>
      </c>
      <c r="M432" s="473" t="s">
        <v>1068</v>
      </c>
      <c r="N432" s="473" t="s">
        <v>1300</v>
      </c>
    </row>
    <row r="433" spans="1:14" ht="15" customHeight="1">
      <c r="A433" s="480"/>
      <c r="B433" s="475"/>
      <c r="C433" s="474" t="s">
        <v>1137</v>
      </c>
      <c r="D433" s="474" t="s">
        <v>1056</v>
      </c>
      <c r="E433" s="473" t="s">
        <v>114</v>
      </c>
      <c r="F433" s="475" t="s">
        <v>1095</v>
      </c>
      <c r="G433" s="482" t="s">
        <v>1306</v>
      </c>
      <c r="H433" s="474" t="s">
        <v>1017</v>
      </c>
      <c r="I433" s="473" t="s">
        <v>1033</v>
      </c>
      <c r="J433" s="475" t="s">
        <v>1284</v>
      </c>
      <c r="K433" s="482"/>
      <c r="M433" s="473"/>
      <c r="N433" s="473"/>
    </row>
    <row r="434" spans="1:14" ht="15" customHeight="1">
      <c r="A434" s="480"/>
      <c r="B434" s="475"/>
      <c r="C434" s="474" t="s">
        <v>1019</v>
      </c>
      <c r="D434" s="474" t="s">
        <v>1059</v>
      </c>
      <c r="E434" s="473" t="s">
        <v>1183</v>
      </c>
      <c r="I434" s="473"/>
      <c r="K434" s="482"/>
      <c r="M434" s="473"/>
      <c r="N434" s="473"/>
    </row>
    <row r="435" spans="1:14" ht="15" customHeight="1">
      <c r="A435" s="480"/>
      <c r="B435" s="475"/>
      <c r="C435" s="474" t="s">
        <v>1072</v>
      </c>
      <c r="D435" s="474" t="s">
        <v>1020</v>
      </c>
      <c r="E435" s="473" t="s">
        <v>18</v>
      </c>
      <c r="I435" s="473"/>
      <c r="K435" s="482"/>
      <c r="M435" s="473"/>
      <c r="N435" s="473"/>
    </row>
    <row r="436" spans="1:14" ht="15" customHeight="1">
      <c r="A436" s="480" t="s">
        <v>39</v>
      </c>
      <c r="B436" s="492" t="s">
        <v>10</v>
      </c>
      <c r="C436" s="474" t="s">
        <v>1307</v>
      </c>
      <c r="D436" s="474" t="s">
        <v>1059</v>
      </c>
      <c r="E436" s="473" t="s">
        <v>1125</v>
      </c>
      <c r="F436" s="475" t="s">
        <v>1308</v>
      </c>
      <c r="I436" s="473"/>
      <c r="K436" s="474" t="s">
        <v>1309</v>
      </c>
      <c r="L436" s="474" t="s">
        <v>1056</v>
      </c>
      <c r="M436" s="473" t="s">
        <v>1033</v>
      </c>
      <c r="N436" s="473" t="s">
        <v>1211</v>
      </c>
    </row>
    <row r="437" spans="1:14" ht="15" customHeight="1">
      <c r="A437" s="480"/>
      <c r="B437" s="486"/>
      <c r="C437" s="474" t="s">
        <v>1310</v>
      </c>
      <c r="D437" s="474" t="s">
        <v>1056</v>
      </c>
      <c r="E437" s="473" t="s">
        <v>1033</v>
      </c>
      <c r="F437" s="475" t="s">
        <v>1107</v>
      </c>
      <c r="I437" s="473"/>
      <c r="K437" s="482"/>
      <c r="M437" s="473"/>
      <c r="N437" s="473"/>
    </row>
    <row r="438" spans="1:14" ht="15" customHeight="1">
      <c r="A438" s="480"/>
      <c r="B438" s="486"/>
      <c r="C438" s="474" t="s">
        <v>1060</v>
      </c>
      <c r="D438" s="474" t="s">
        <v>1056</v>
      </c>
      <c r="E438" s="473" t="s">
        <v>18</v>
      </c>
      <c r="I438" s="473"/>
      <c r="K438" s="482"/>
      <c r="M438" s="473"/>
      <c r="N438" s="473"/>
    </row>
    <row r="439" spans="1:14" ht="15" customHeight="1">
      <c r="A439" s="480"/>
      <c r="B439" s="486"/>
      <c r="C439" s="474" t="s">
        <v>1021</v>
      </c>
      <c r="D439" s="474" t="s">
        <v>1020</v>
      </c>
      <c r="E439" s="473" t="s">
        <v>18</v>
      </c>
      <c r="I439" s="473"/>
      <c r="K439" s="482"/>
      <c r="M439" s="473"/>
      <c r="N439" s="473"/>
    </row>
    <row r="440" spans="1:14" ht="15" customHeight="1">
      <c r="A440" s="480"/>
      <c r="B440" s="475"/>
      <c r="C440" s="474" t="s">
        <v>1019</v>
      </c>
      <c r="D440" s="474" t="s">
        <v>1115</v>
      </c>
      <c r="E440" s="473" t="s">
        <v>1068</v>
      </c>
      <c r="I440" s="473"/>
      <c r="K440" s="482"/>
      <c r="M440" s="473"/>
      <c r="N440" s="473"/>
    </row>
    <row r="441" spans="1:14" ht="15" customHeight="1">
      <c r="A441" s="480"/>
      <c r="B441" s="475"/>
      <c r="C441" s="474" t="s">
        <v>1072</v>
      </c>
      <c r="D441" s="474" t="s">
        <v>1073</v>
      </c>
      <c r="E441" s="473" t="s">
        <v>1183</v>
      </c>
      <c r="I441" s="473"/>
      <c r="K441" s="482"/>
      <c r="M441" s="473"/>
      <c r="N441" s="473"/>
    </row>
    <row r="442" spans="1:14" ht="15" customHeight="1">
      <c r="A442" s="480" t="s">
        <v>176</v>
      </c>
      <c r="B442" s="492" t="s">
        <v>10</v>
      </c>
      <c r="C442" s="474" t="s">
        <v>1052</v>
      </c>
      <c r="D442" s="474" t="s">
        <v>1017</v>
      </c>
      <c r="E442" s="473" t="s">
        <v>1053</v>
      </c>
      <c r="F442" s="475" t="s">
        <v>1054</v>
      </c>
      <c r="G442" s="474" t="s">
        <v>1035</v>
      </c>
      <c r="H442" s="474" t="s">
        <v>1036</v>
      </c>
      <c r="I442" s="473" t="s">
        <v>1053</v>
      </c>
      <c r="J442" s="475" t="s">
        <v>1071</v>
      </c>
      <c r="K442" s="474" t="s">
        <v>1030</v>
      </c>
      <c r="L442" s="474" t="s">
        <v>1050</v>
      </c>
      <c r="M442" s="473" t="s">
        <v>114</v>
      </c>
      <c r="N442" s="473" t="s">
        <v>1069</v>
      </c>
    </row>
    <row r="443" spans="1:14" ht="15" customHeight="1">
      <c r="A443" s="480"/>
      <c r="B443" s="475"/>
      <c r="C443" s="474" t="s">
        <v>1032</v>
      </c>
      <c r="D443" s="474" t="s">
        <v>1311</v>
      </c>
      <c r="E443" s="473" t="s">
        <v>1033</v>
      </c>
      <c r="F443" s="475" t="s">
        <v>1225</v>
      </c>
      <c r="I443" s="473"/>
      <c r="K443" s="474" t="s">
        <v>1039</v>
      </c>
      <c r="L443" s="474" t="s">
        <v>1036</v>
      </c>
      <c r="M443" s="473" t="s">
        <v>114</v>
      </c>
      <c r="N443" s="473" t="s">
        <v>1312</v>
      </c>
    </row>
    <row r="444" spans="1:14" ht="15" customHeight="1">
      <c r="A444" s="480"/>
      <c r="B444" s="475"/>
      <c r="C444" s="474" t="s">
        <v>1021</v>
      </c>
      <c r="D444" s="474" t="s">
        <v>1020</v>
      </c>
      <c r="E444" s="473" t="s">
        <v>1183</v>
      </c>
      <c r="I444" s="473"/>
      <c r="K444" s="474" t="s">
        <v>1313</v>
      </c>
      <c r="L444" s="474" t="s">
        <v>1036</v>
      </c>
      <c r="M444" s="473" t="s">
        <v>114</v>
      </c>
      <c r="N444" s="473" t="s">
        <v>1314</v>
      </c>
    </row>
    <row r="445" spans="1:14" ht="15" customHeight="1">
      <c r="A445" s="480"/>
      <c r="B445" s="475"/>
      <c r="C445" s="474" t="s">
        <v>1019</v>
      </c>
      <c r="D445" s="474" t="s">
        <v>1020</v>
      </c>
      <c r="E445" s="473" t="s">
        <v>1111</v>
      </c>
      <c r="I445" s="473"/>
      <c r="K445" s="482"/>
      <c r="M445" s="473"/>
      <c r="N445" s="473"/>
    </row>
    <row r="446" spans="1:14" ht="15" customHeight="1">
      <c r="A446" s="480"/>
      <c r="B446" s="475"/>
      <c r="C446" s="474" t="s">
        <v>1016</v>
      </c>
      <c r="D446" s="474" t="s">
        <v>1073</v>
      </c>
      <c r="E446" s="473" t="s">
        <v>1125</v>
      </c>
      <c r="I446" s="473"/>
      <c r="K446" s="482"/>
      <c r="M446" s="473"/>
      <c r="N446" s="473"/>
    </row>
    <row r="447" spans="1:14" ht="15" customHeight="1">
      <c r="A447" s="480" t="s">
        <v>277</v>
      </c>
      <c r="B447" s="492" t="s">
        <v>10</v>
      </c>
      <c r="C447" s="474" t="s">
        <v>1052</v>
      </c>
      <c r="D447" s="474" t="s">
        <v>1017</v>
      </c>
      <c r="E447" s="473" t="s">
        <v>18</v>
      </c>
      <c r="F447" s="475" t="s">
        <v>1054</v>
      </c>
      <c r="G447" s="474" t="s">
        <v>1035</v>
      </c>
      <c r="H447" s="474" t="s">
        <v>1036</v>
      </c>
      <c r="I447" s="473" t="s">
        <v>1053</v>
      </c>
      <c r="J447" s="475" t="s">
        <v>1071</v>
      </c>
      <c r="K447" s="482"/>
      <c r="M447" s="473"/>
      <c r="N447" s="473"/>
    </row>
    <row r="448" spans="1:14" ht="15" customHeight="1">
      <c r="A448" s="480"/>
      <c r="B448" s="475"/>
      <c r="C448" s="474" t="s">
        <v>1019</v>
      </c>
      <c r="D448" s="474" t="s">
        <v>1017</v>
      </c>
      <c r="E448" s="473" t="s">
        <v>1125</v>
      </c>
      <c r="I448" s="473"/>
      <c r="K448" s="482"/>
      <c r="M448" s="473"/>
      <c r="N448" s="473"/>
    </row>
    <row r="449" spans="1:14" ht="15" customHeight="1">
      <c r="A449" s="480"/>
      <c r="B449" s="475"/>
      <c r="C449" s="474" t="s">
        <v>1016</v>
      </c>
      <c r="D449" s="474" t="s">
        <v>1073</v>
      </c>
      <c r="E449" s="473" t="s">
        <v>1122</v>
      </c>
      <c r="I449" s="473"/>
      <c r="K449" s="482"/>
      <c r="M449" s="473"/>
      <c r="N449" s="473"/>
    </row>
    <row r="450" spans="1:14" ht="15" customHeight="1">
      <c r="A450" s="480" t="s">
        <v>16</v>
      </c>
      <c r="B450" s="481" t="s">
        <v>511</v>
      </c>
      <c r="C450" s="474" t="s">
        <v>1103</v>
      </c>
      <c r="D450" s="474" t="s">
        <v>1084</v>
      </c>
      <c r="E450" s="473" t="s">
        <v>114</v>
      </c>
      <c r="F450" s="475" t="s">
        <v>1102</v>
      </c>
      <c r="G450" s="474" t="s">
        <v>1166</v>
      </c>
      <c r="H450" s="474" t="s">
        <v>1315</v>
      </c>
      <c r="I450" s="473" t="s">
        <v>1033</v>
      </c>
      <c r="J450" s="475" t="s">
        <v>1168</v>
      </c>
      <c r="K450" s="482"/>
      <c r="M450" s="473"/>
      <c r="N450" s="473"/>
    </row>
    <row r="451" spans="1:14" ht="15" customHeight="1">
      <c r="A451" s="480"/>
      <c r="B451" s="486"/>
      <c r="C451" s="474" t="s">
        <v>1100</v>
      </c>
      <c r="D451" s="474" t="s">
        <v>1084</v>
      </c>
      <c r="E451" s="473" t="s">
        <v>1111</v>
      </c>
      <c r="F451" s="475" t="s">
        <v>1102</v>
      </c>
      <c r="G451" s="474" t="s">
        <v>1316</v>
      </c>
      <c r="H451" s="474" t="s">
        <v>1315</v>
      </c>
      <c r="I451" s="473" t="s">
        <v>1031</v>
      </c>
      <c r="J451" s="475" t="s">
        <v>1317</v>
      </c>
      <c r="K451" s="482"/>
      <c r="M451" s="473"/>
      <c r="N451" s="473"/>
    </row>
    <row r="452" spans="1:14" ht="15" customHeight="1">
      <c r="A452" s="480"/>
      <c r="B452" s="486"/>
      <c r="C452" s="474" t="s">
        <v>1318</v>
      </c>
      <c r="D452" s="474" t="s">
        <v>1056</v>
      </c>
      <c r="E452" s="490" t="s">
        <v>1319</v>
      </c>
      <c r="F452" s="475" t="s">
        <v>1058</v>
      </c>
      <c r="I452" s="473"/>
      <c r="K452" s="482"/>
      <c r="M452" s="473"/>
      <c r="N452" s="473"/>
    </row>
    <row r="453" spans="1:14" ht="15" customHeight="1">
      <c r="A453" s="480"/>
      <c r="B453" s="486"/>
      <c r="C453" s="474" t="s">
        <v>1080</v>
      </c>
      <c r="D453" s="474" t="s">
        <v>1164</v>
      </c>
      <c r="E453" s="473" t="s">
        <v>1125</v>
      </c>
      <c r="F453" s="475" t="s">
        <v>1054</v>
      </c>
      <c r="I453" s="473"/>
      <c r="K453" s="482"/>
      <c r="M453" s="473"/>
      <c r="N453" s="473"/>
    </row>
    <row r="454" spans="1:14" ht="15" customHeight="1">
      <c r="A454" s="480"/>
      <c r="B454" s="486"/>
      <c r="C454" s="474" t="s">
        <v>1060</v>
      </c>
      <c r="D454" s="474" t="s">
        <v>1056</v>
      </c>
      <c r="E454" s="473" t="s">
        <v>1183</v>
      </c>
      <c r="I454" s="473"/>
      <c r="K454" s="482"/>
      <c r="M454" s="473"/>
      <c r="N454" s="473"/>
    </row>
    <row r="455" spans="1:14" ht="15" customHeight="1">
      <c r="A455" s="480"/>
      <c r="B455" s="475"/>
      <c r="C455" s="474" t="s">
        <v>1021</v>
      </c>
      <c r="D455" s="474" t="s">
        <v>1020</v>
      </c>
      <c r="E455" s="473" t="s">
        <v>114</v>
      </c>
      <c r="I455" s="473"/>
      <c r="K455" s="482"/>
      <c r="M455" s="473"/>
      <c r="N455" s="473"/>
    </row>
    <row r="456" spans="1:14" ht="15" customHeight="1">
      <c r="A456" s="480"/>
      <c r="B456" s="475"/>
      <c r="C456" s="474" t="s">
        <v>1019</v>
      </c>
      <c r="D456" s="474" t="s">
        <v>1059</v>
      </c>
      <c r="E456" s="473" t="s">
        <v>1274</v>
      </c>
      <c r="I456" s="473"/>
      <c r="K456" s="482"/>
      <c r="M456" s="473"/>
      <c r="N456" s="473"/>
    </row>
    <row r="457" spans="1:14" ht="15" customHeight="1">
      <c r="A457" s="480"/>
      <c r="B457" s="475"/>
      <c r="C457" s="474" t="s">
        <v>1072</v>
      </c>
      <c r="D457" s="474" t="s">
        <v>1020</v>
      </c>
      <c r="E457" s="473" t="s">
        <v>1082</v>
      </c>
      <c r="I457" s="473"/>
      <c r="K457" s="482"/>
      <c r="M457" s="473"/>
      <c r="N457" s="473"/>
    </row>
    <row r="458" spans="1:14" ht="15" customHeight="1">
      <c r="A458" s="480"/>
      <c r="B458" s="475"/>
      <c r="C458" s="474" t="s">
        <v>1016</v>
      </c>
      <c r="D458" s="474" t="s">
        <v>1073</v>
      </c>
      <c r="E458" s="473" t="s">
        <v>1125</v>
      </c>
      <c r="I458" s="473"/>
      <c r="K458" s="482"/>
      <c r="M458" s="473"/>
      <c r="N458" s="473"/>
    </row>
    <row r="459" spans="1:14" ht="15" customHeight="1">
      <c r="A459" s="480" t="s">
        <v>177</v>
      </c>
      <c r="B459" s="492" t="s">
        <v>10</v>
      </c>
      <c r="C459" s="474" t="s">
        <v>1062</v>
      </c>
      <c r="D459" s="474" t="s">
        <v>1017</v>
      </c>
      <c r="E459" s="473" t="s">
        <v>114</v>
      </c>
      <c r="F459" s="475" t="s">
        <v>1063</v>
      </c>
      <c r="G459" s="474" t="s">
        <v>1320</v>
      </c>
      <c r="H459" s="474" t="s">
        <v>1261</v>
      </c>
      <c r="I459" s="473" t="s">
        <v>1033</v>
      </c>
      <c r="J459" s="475" t="s">
        <v>1130</v>
      </c>
      <c r="K459" s="482"/>
      <c r="M459" s="473"/>
      <c r="N459" s="473"/>
    </row>
    <row r="460" spans="1:14" ht="15" customHeight="1">
      <c r="A460" s="480"/>
      <c r="B460" s="475"/>
      <c r="C460" s="474" t="s">
        <v>1021</v>
      </c>
      <c r="D460" s="474" t="s">
        <v>1020</v>
      </c>
      <c r="E460" s="473" t="s">
        <v>18</v>
      </c>
      <c r="G460" s="474" t="s">
        <v>1179</v>
      </c>
      <c r="H460" s="474" t="s">
        <v>1261</v>
      </c>
      <c r="I460" s="473" t="s">
        <v>1033</v>
      </c>
      <c r="J460" s="475" t="s">
        <v>1180</v>
      </c>
      <c r="K460" s="482"/>
      <c r="M460" s="473"/>
      <c r="N460" s="473"/>
    </row>
    <row r="461" spans="1:14" ht="15" customHeight="1">
      <c r="A461" s="480"/>
      <c r="B461" s="475"/>
      <c r="C461" s="474" t="s">
        <v>1019</v>
      </c>
      <c r="D461" s="474" t="s">
        <v>1059</v>
      </c>
      <c r="E461" s="473" t="s">
        <v>1122</v>
      </c>
      <c r="I461" s="473"/>
      <c r="K461" s="482"/>
      <c r="M461" s="473"/>
      <c r="N461" s="473"/>
    </row>
    <row r="462" spans="1:14" ht="15" customHeight="1">
      <c r="A462" s="480"/>
      <c r="B462" s="475"/>
      <c r="C462" s="474" t="s">
        <v>1072</v>
      </c>
      <c r="D462" s="474" t="s">
        <v>1321</v>
      </c>
      <c r="E462" s="473" t="s">
        <v>1183</v>
      </c>
      <c r="I462" s="473"/>
      <c r="K462" s="482"/>
      <c r="M462" s="473"/>
      <c r="N462" s="473"/>
    </row>
    <row r="463" spans="1:14" ht="15" customHeight="1">
      <c r="A463" s="480"/>
      <c r="B463" s="475"/>
      <c r="C463" s="474" t="s">
        <v>1016</v>
      </c>
      <c r="D463" s="474" t="s">
        <v>1059</v>
      </c>
      <c r="E463" s="473" t="s">
        <v>1125</v>
      </c>
      <c r="I463" s="473"/>
      <c r="K463" s="482"/>
      <c r="M463" s="473"/>
      <c r="N463" s="473"/>
    </row>
    <row r="464" spans="1:14" ht="15" customHeight="1">
      <c r="A464" s="480" t="s">
        <v>513</v>
      </c>
      <c r="B464" s="492" t="s">
        <v>10</v>
      </c>
      <c r="C464" s="474" t="s">
        <v>1052</v>
      </c>
      <c r="D464" s="474" t="s">
        <v>1059</v>
      </c>
      <c r="E464" s="473" t="s">
        <v>1122</v>
      </c>
      <c r="F464" s="475" t="s">
        <v>1054</v>
      </c>
      <c r="G464" s="474" t="s">
        <v>1320</v>
      </c>
      <c r="H464" s="474" t="s">
        <v>1261</v>
      </c>
      <c r="I464" s="473" t="s">
        <v>1033</v>
      </c>
      <c r="J464" s="475" t="s">
        <v>1130</v>
      </c>
      <c r="K464" s="482" t="s">
        <v>1030</v>
      </c>
      <c r="L464" s="474" t="s">
        <v>1322</v>
      </c>
      <c r="M464" s="473" t="s">
        <v>114</v>
      </c>
      <c r="N464" s="473" t="s">
        <v>1069</v>
      </c>
    </row>
    <row r="465" spans="1:14" ht="15" customHeight="1">
      <c r="A465" s="480"/>
      <c r="B465" s="475"/>
      <c r="C465" s="474" t="s">
        <v>1062</v>
      </c>
      <c r="D465" s="474" t="s">
        <v>1323</v>
      </c>
      <c r="E465" s="473" t="s">
        <v>114</v>
      </c>
      <c r="F465" s="475" t="s">
        <v>1063</v>
      </c>
      <c r="I465" s="473"/>
      <c r="K465" s="482"/>
      <c r="M465" s="473"/>
      <c r="N465" s="473"/>
    </row>
    <row r="466" spans="1:14" ht="15" customHeight="1">
      <c r="A466" s="480"/>
      <c r="B466" s="475"/>
      <c r="C466" s="474" t="s">
        <v>1324</v>
      </c>
      <c r="D466" s="474" t="s">
        <v>1024</v>
      </c>
      <c r="E466" s="473" t="s">
        <v>1111</v>
      </c>
      <c r="F466" s="475" t="s">
        <v>1025</v>
      </c>
      <c r="I466" s="473"/>
      <c r="K466" s="482"/>
      <c r="M466" s="473"/>
      <c r="N466" s="473"/>
    </row>
    <row r="467" spans="1:14" ht="15" customHeight="1">
      <c r="A467" s="480"/>
      <c r="B467" s="475"/>
      <c r="C467" s="474" t="s">
        <v>1230</v>
      </c>
      <c r="D467" s="474" t="s">
        <v>1129</v>
      </c>
      <c r="E467" s="473" t="s">
        <v>1111</v>
      </c>
      <c r="F467" s="475" t="s">
        <v>1170</v>
      </c>
      <c r="I467" s="473"/>
      <c r="K467" s="482"/>
      <c r="M467" s="473"/>
      <c r="N467" s="473"/>
    </row>
    <row r="468" spans="1:14" ht="15" customHeight="1">
      <c r="A468" s="480"/>
      <c r="B468" s="475"/>
      <c r="C468" s="474" t="s">
        <v>1060</v>
      </c>
      <c r="D468" s="474" t="s">
        <v>1056</v>
      </c>
      <c r="E468" s="473" t="s">
        <v>1111</v>
      </c>
      <c r="I468" s="473"/>
      <c r="K468" s="482"/>
      <c r="M468" s="473"/>
      <c r="N468" s="473"/>
    </row>
    <row r="469" spans="1:14" ht="15" customHeight="1">
      <c r="A469" s="480"/>
      <c r="B469" s="475"/>
      <c r="C469" s="474" t="s">
        <v>1019</v>
      </c>
      <c r="D469" s="474" t="s">
        <v>1059</v>
      </c>
      <c r="E469" s="473" t="s">
        <v>1274</v>
      </c>
      <c r="I469" s="473"/>
      <c r="K469" s="482"/>
      <c r="M469" s="473"/>
      <c r="N469" s="473"/>
    </row>
    <row r="470" spans="1:14" ht="15" customHeight="1">
      <c r="A470" s="480"/>
      <c r="B470" s="475"/>
      <c r="C470" s="474" t="s">
        <v>1072</v>
      </c>
      <c r="D470" s="474" t="s">
        <v>1073</v>
      </c>
      <c r="E470" s="473" t="s">
        <v>1043</v>
      </c>
      <c r="I470" s="473"/>
      <c r="K470" s="482"/>
      <c r="M470" s="473"/>
      <c r="N470" s="473"/>
    </row>
    <row r="471" spans="1:14">
      <c r="A471" s="480" t="s">
        <v>279</v>
      </c>
      <c r="B471" s="481" t="s">
        <v>511</v>
      </c>
      <c r="C471" s="474" t="s">
        <v>1325</v>
      </c>
      <c r="D471" s="474" t="s">
        <v>1084</v>
      </c>
      <c r="E471" s="473" t="s">
        <v>1031</v>
      </c>
      <c r="F471" s="475" t="s">
        <v>1170</v>
      </c>
      <c r="I471" s="473"/>
      <c r="K471" s="482"/>
      <c r="M471" s="473"/>
      <c r="N471" s="473"/>
    </row>
    <row r="472" spans="1:14">
      <c r="A472" s="480"/>
      <c r="B472" s="475"/>
      <c r="C472" s="474" t="s">
        <v>1088</v>
      </c>
      <c r="D472" s="474" t="s">
        <v>1198</v>
      </c>
      <c r="E472" s="473" t="s">
        <v>1068</v>
      </c>
      <c r="F472" s="475" t="s">
        <v>1054</v>
      </c>
      <c r="I472" s="473"/>
      <c r="K472" s="482"/>
      <c r="M472" s="473"/>
      <c r="N472" s="473"/>
    </row>
    <row r="473" spans="1:14">
      <c r="A473" s="480"/>
      <c r="B473" s="475"/>
      <c r="C473" s="474" t="s">
        <v>1100</v>
      </c>
      <c r="D473" s="474" t="s">
        <v>1198</v>
      </c>
      <c r="E473" s="473" t="s">
        <v>1111</v>
      </c>
      <c r="F473" s="475" t="s">
        <v>1102</v>
      </c>
      <c r="I473" s="473"/>
      <c r="K473" s="482"/>
      <c r="M473" s="473"/>
      <c r="N473" s="473"/>
    </row>
    <row r="474" spans="1:14">
      <c r="A474" s="480"/>
      <c r="B474" s="475"/>
      <c r="C474" s="474" t="s">
        <v>1137</v>
      </c>
      <c r="D474" s="474" t="s">
        <v>1245</v>
      </c>
      <c r="E474" s="473" t="s">
        <v>114</v>
      </c>
      <c r="F474" s="475" t="s">
        <v>1095</v>
      </c>
      <c r="I474" s="473"/>
      <c r="K474" s="482"/>
      <c r="M474" s="473"/>
      <c r="N474" s="473"/>
    </row>
    <row r="475" spans="1:14">
      <c r="A475" s="480"/>
      <c r="B475" s="475"/>
      <c r="C475" s="474" t="s">
        <v>1019</v>
      </c>
      <c r="D475" s="474" t="s">
        <v>1056</v>
      </c>
      <c r="E475" s="473" t="s">
        <v>114</v>
      </c>
      <c r="I475" s="473"/>
      <c r="K475" s="482"/>
      <c r="M475" s="473"/>
      <c r="N475" s="473"/>
    </row>
    <row r="476" spans="1:14">
      <c r="A476" s="480" t="s">
        <v>285</v>
      </c>
      <c r="B476" s="492" t="s">
        <v>10</v>
      </c>
      <c r="C476" s="474" t="s">
        <v>1062</v>
      </c>
      <c r="D476" s="474" t="s">
        <v>1017</v>
      </c>
      <c r="E476" s="473" t="s">
        <v>1068</v>
      </c>
      <c r="F476" s="475" t="s">
        <v>1063</v>
      </c>
      <c r="G476" s="474" t="s">
        <v>1231</v>
      </c>
      <c r="H476" s="474" t="s">
        <v>1017</v>
      </c>
      <c r="I476" s="473" t="s">
        <v>18</v>
      </c>
      <c r="J476" s="475" t="s">
        <v>1232</v>
      </c>
      <c r="K476" s="482" t="s">
        <v>1236</v>
      </c>
      <c r="L476" s="474" t="s">
        <v>1073</v>
      </c>
      <c r="M476" s="473" t="s">
        <v>1068</v>
      </c>
      <c r="N476" s="473" t="s">
        <v>1237</v>
      </c>
    </row>
    <row r="477" spans="1:14">
      <c r="A477" s="480"/>
      <c r="B477" s="475"/>
      <c r="C477" s="474" t="s">
        <v>1052</v>
      </c>
      <c r="D477" s="474" t="s">
        <v>1017</v>
      </c>
      <c r="E477" s="473" t="s">
        <v>1122</v>
      </c>
      <c r="F477" s="475" t="s">
        <v>1054</v>
      </c>
      <c r="I477" s="473"/>
      <c r="K477" s="482" t="s">
        <v>1110</v>
      </c>
      <c r="L477" s="474" t="s">
        <v>1059</v>
      </c>
      <c r="M477" s="473" t="s">
        <v>1122</v>
      </c>
      <c r="N477" s="473" t="s">
        <v>1112</v>
      </c>
    </row>
    <row r="478" spans="1:14">
      <c r="A478" s="480"/>
      <c r="B478" s="475"/>
      <c r="C478" s="474" t="s">
        <v>1019</v>
      </c>
      <c r="D478" s="474" t="s">
        <v>1017</v>
      </c>
      <c r="E478" s="473" t="s">
        <v>18</v>
      </c>
      <c r="I478" s="473"/>
      <c r="K478" s="482" t="s">
        <v>1067</v>
      </c>
      <c r="L478" s="474" t="s">
        <v>1326</v>
      </c>
      <c r="M478" s="473" t="s">
        <v>1068</v>
      </c>
      <c r="N478" s="473" t="s">
        <v>1327</v>
      </c>
    </row>
    <row r="479" spans="1:14">
      <c r="A479" s="480" t="s">
        <v>40</v>
      </c>
      <c r="B479" s="492" t="s">
        <v>10</v>
      </c>
      <c r="C479" s="474" t="s">
        <v>1230</v>
      </c>
      <c r="D479" s="474" t="s">
        <v>1129</v>
      </c>
      <c r="E479" s="473" t="s">
        <v>114</v>
      </c>
      <c r="F479" s="475" t="s">
        <v>1170</v>
      </c>
      <c r="G479" s="474" t="s">
        <v>1231</v>
      </c>
      <c r="H479" s="474" t="s">
        <v>1017</v>
      </c>
      <c r="I479" s="473" t="s">
        <v>1125</v>
      </c>
      <c r="J479" s="475" t="s">
        <v>1232</v>
      </c>
      <c r="K479" s="482" t="s">
        <v>1030</v>
      </c>
      <c r="L479" s="474" t="s">
        <v>1326</v>
      </c>
      <c r="M479" s="473" t="s">
        <v>1126</v>
      </c>
      <c r="N479" s="473" t="s">
        <v>1327</v>
      </c>
    </row>
    <row r="480" spans="1:14">
      <c r="A480" s="480"/>
      <c r="B480" s="475"/>
      <c r="C480" s="474" t="s">
        <v>1137</v>
      </c>
      <c r="D480" s="474" t="s">
        <v>1115</v>
      </c>
      <c r="E480" s="473" t="s">
        <v>1033</v>
      </c>
      <c r="F480" s="475" t="s">
        <v>1095</v>
      </c>
      <c r="I480" s="473"/>
      <c r="K480" s="482"/>
      <c r="M480" s="473"/>
      <c r="N480" s="473"/>
    </row>
    <row r="481" spans="1:14">
      <c r="A481" s="480"/>
      <c r="B481" s="475"/>
      <c r="C481" s="474" t="s">
        <v>1328</v>
      </c>
      <c r="D481" s="474" t="s">
        <v>1020</v>
      </c>
      <c r="E481" s="473" t="s">
        <v>1033</v>
      </c>
      <c r="F481" s="475" t="s">
        <v>1149</v>
      </c>
      <c r="I481" s="473"/>
      <c r="K481" s="482"/>
      <c r="M481" s="473"/>
      <c r="N481" s="473"/>
    </row>
    <row r="482" spans="1:14">
      <c r="A482" s="480"/>
      <c r="B482" s="475"/>
      <c r="C482" s="474" t="s">
        <v>1329</v>
      </c>
      <c r="D482" s="474" t="s">
        <v>1115</v>
      </c>
      <c r="E482" s="473" t="s">
        <v>1033</v>
      </c>
      <c r="F482" s="475" t="s">
        <v>1149</v>
      </c>
      <c r="I482" s="473"/>
      <c r="K482" s="482"/>
      <c r="M482" s="473"/>
      <c r="N482" s="473"/>
    </row>
    <row r="483" spans="1:14">
      <c r="A483" s="480"/>
      <c r="B483" s="475"/>
      <c r="C483" s="474" t="s">
        <v>1080</v>
      </c>
      <c r="D483" s="474" t="s">
        <v>1056</v>
      </c>
      <c r="E483" s="473" t="s">
        <v>1065</v>
      </c>
      <c r="F483" s="475" t="s">
        <v>1054</v>
      </c>
      <c r="I483" s="473"/>
      <c r="K483" s="482"/>
      <c r="M483" s="473"/>
      <c r="N483" s="473"/>
    </row>
    <row r="484" spans="1:14">
      <c r="A484" s="480"/>
      <c r="B484" s="475"/>
      <c r="C484" s="474" t="s">
        <v>1060</v>
      </c>
      <c r="D484" s="474" t="s">
        <v>1056</v>
      </c>
      <c r="E484" s="473" t="s">
        <v>1111</v>
      </c>
      <c r="I484" s="473"/>
      <c r="K484" s="482"/>
      <c r="M484" s="473"/>
      <c r="N484" s="473"/>
    </row>
    <row r="485" spans="1:14">
      <c r="A485" s="480"/>
      <c r="B485" s="475"/>
      <c r="C485" s="474" t="s">
        <v>1021</v>
      </c>
      <c r="D485" s="474" t="s">
        <v>1020</v>
      </c>
      <c r="E485" s="473" t="s">
        <v>18</v>
      </c>
      <c r="I485" s="473"/>
      <c r="K485" s="482"/>
      <c r="M485" s="473"/>
      <c r="N485" s="473"/>
    </row>
    <row r="486" spans="1:14">
      <c r="A486" s="480"/>
      <c r="B486" s="475"/>
      <c r="C486" s="474" t="s">
        <v>1019</v>
      </c>
      <c r="D486" s="474" t="s">
        <v>1059</v>
      </c>
      <c r="E486" s="473" t="s">
        <v>1274</v>
      </c>
      <c r="I486" s="473"/>
      <c r="K486" s="482"/>
      <c r="M486" s="473"/>
      <c r="N486" s="473"/>
    </row>
    <row r="487" spans="1:14">
      <c r="A487" s="480"/>
      <c r="B487" s="475"/>
      <c r="C487" s="474" t="s">
        <v>1072</v>
      </c>
      <c r="D487" s="474" t="s">
        <v>1020</v>
      </c>
      <c r="E487" s="473" t="s">
        <v>1068</v>
      </c>
      <c r="I487" s="473"/>
      <c r="K487" s="482"/>
      <c r="M487" s="473"/>
      <c r="N487" s="473"/>
    </row>
    <row r="488" spans="1:14">
      <c r="A488" s="480" t="s">
        <v>251</v>
      </c>
      <c r="B488" s="483" t="s">
        <v>1022</v>
      </c>
      <c r="C488" s="474" t="s">
        <v>1137</v>
      </c>
      <c r="D488" s="474" t="s">
        <v>1020</v>
      </c>
      <c r="E488" s="473" t="s">
        <v>1033</v>
      </c>
      <c r="F488" s="475" t="s">
        <v>1095</v>
      </c>
      <c r="G488" s="474" t="s">
        <v>1231</v>
      </c>
      <c r="H488" s="474" t="s">
        <v>1115</v>
      </c>
      <c r="I488" s="473" t="s">
        <v>1031</v>
      </c>
      <c r="J488" s="475" t="s">
        <v>1232</v>
      </c>
      <c r="K488" s="482" t="s">
        <v>1265</v>
      </c>
      <c r="L488" s="474" t="s">
        <v>1115</v>
      </c>
      <c r="M488" s="473" t="s">
        <v>1043</v>
      </c>
      <c r="N488" s="485" t="s">
        <v>1112</v>
      </c>
    </row>
    <row r="489" spans="1:14">
      <c r="A489" s="480"/>
      <c r="B489" s="486"/>
      <c r="C489" s="474" t="s">
        <v>1151</v>
      </c>
      <c r="D489" s="474" t="s">
        <v>642</v>
      </c>
      <c r="E489" s="473" t="s">
        <v>1033</v>
      </c>
      <c r="F489" s="475" t="s">
        <v>1149</v>
      </c>
      <c r="I489" s="473"/>
      <c r="J489" s="486"/>
      <c r="K489" s="482" t="s">
        <v>1330</v>
      </c>
      <c r="L489" s="474" t="s">
        <v>1115</v>
      </c>
      <c r="M489" s="473" t="s">
        <v>1068</v>
      </c>
      <c r="N489" s="473" t="s">
        <v>1237</v>
      </c>
    </row>
    <row r="490" spans="1:14">
      <c r="A490" s="480"/>
      <c r="B490" s="486"/>
      <c r="C490" s="474" t="s">
        <v>1019</v>
      </c>
      <c r="D490" s="474" t="s">
        <v>1115</v>
      </c>
      <c r="E490" s="473" t="s">
        <v>114</v>
      </c>
      <c r="I490" s="473"/>
      <c r="K490" s="482" t="s">
        <v>1331</v>
      </c>
      <c r="L490" s="474" t="s">
        <v>1056</v>
      </c>
      <c r="M490" s="473" t="s">
        <v>1033</v>
      </c>
      <c r="N490" s="473" t="s">
        <v>1332</v>
      </c>
    </row>
    <row r="491" spans="1:14">
      <c r="A491" s="480"/>
      <c r="B491" s="486"/>
      <c r="C491" s="474" t="s">
        <v>1072</v>
      </c>
      <c r="D491" s="474" t="s">
        <v>1020</v>
      </c>
      <c r="E491" s="473" t="s">
        <v>1274</v>
      </c>
      <c r="I491" s="473"/>
      <c r="K491" s="482" t="s">
        <v>1291</v>
      </c>
      <c r="L491" s="474" t="s">
        <v>1115</v>
      </c>
      <c r="M491" s="473" t="s">
        <v>1068</v>
      </c>
      <c r="N491" s="473" t="s">
        <v>1292</v>
      </c>
    </row>
    <row r="492" spans="1:14">
      <c r="A492" s="480"/>
      <c r="B492" s="486"/>
      <c r="E492" s="473"/>
      <c r="I492" s="473"/>
      <c r="K492" s="474" t="s">
        <v>1333</v>
      </c>
      <c r="L492" s="474" t="s">
        <v>1056</v>
      </c>
      <c r="M492" s="473" t="s">
        <v>1033</v>
      </c>
      <c r="N492" s="473" t="s">
        <v>1334</v>
      </c>
    </row>
    <row r="493" spans="1:14" s="484" customFormat="1">
      <c r="A493" s="480" t="s">
        <v>238</v>
      </c>
      <c r="B493" s="483" t="s">
        <v>1022</v>
      </c>
      <c r="C493" s="484" t="s">
        <v>1032</v>
      </c>
      <c r="D493" s="484" t="s">
        <v>1020</v>
      </c>
      <c r="E493" s="485" t="s">
        <v>114</v>
      </c>
      <c r="F493" s="486" t="s">
        <v>1034</v>
      </c>
      <c r="I493" s="485"/>
      <c r="J493" s="486"/>
      <c r="K493" s="487" t="s">
        <v>1265</v>
      </c>
      <c r="L493" s="484" t="s">
        <v>1020</v>
      </c>
      <c r="M493" s="485" t="s">
        <v>1125</v>
      </c>
      <c r="N493" s="485" t="s">
        <v>1112</v>
      </c>
    </row>
    <row r="494" spans="1:14" s="484" customFormat="1">
      <c r="A494" s="480"/>
      <c r="B494" s="486"/>
      <c r="C494" s="474" t="s">
        <v>1019</v>
      </c>
      <c r="D494" s="474" t="s">
        <v>1020</v>
      </c>
      <c r="E494" s="473" t="s">
        <v>1043</v>
      </c>
      <c r="F494" s="486"/>
      <c r="I494" s="485"/>
      <c r="J494" s="486"/>
      <c r="K494" s="487" t="s">
        <v>1153</v>
      </c>
      <c r="L494" s="484" t="s">
        <v>1020</v>
      </c>
      <c r="M494" s="485" t="s">
        <v>1111</v>
      </c>
      <c r="N494" s="485" t="s">
        <v>1112</v>
      </c>
    </row>
    <row r="495" spans="1:14" s="484" customFormat="1">
      <c r="A495" s="480"/>
      <c r="B495" s="486"/>
      <c r="C495" s="474" t="s">
        <v>1072</v>
      </c>
      <c r="D495" s="474" t="s">
        <v>1020</v>
      </c>
      <c r="E495" s="473" t="s">
        <v>18</v>
      </c>
      <c r="F495" s="486"/>
      <c r="I495" s="485"/>
      <c r="J495" s="486"/>
      <c r="K495" s="487" t="s">
        <v>1335</v>
      </c>
      <c r="L495" s="484" t="s">
        <v>1020</v>
      </c>
      <c r="M495" s="485" t="s">
        <v>1183</v>
      </c>
      <c r="N495" s="485" t="s">
        <v>1112</v>
      </c>
    </row>
    <row r="496" spans="1:14" s="484" customFormat="1">
      <c r="A496" s="480"/>
      <c r="B496" s="486"/>
      <c r="E496" s="485"/>
      <c r="F496" s="486"/>
      <c r="I496" s="485"/>
      <c r="J496" s="486"/>
      <c r="K496" s="482" t="s">
        <v>1286</v>
      </c>
      <c r="L496" s="474" t="s">
        <v>1020</v>
      </c>
      <c r="M496" s="490" t="s">
        <v>1336</v>
      </c>
      <c r="N496" s="473" t="s">
        <v>1288</v>
      </c>
    </row>
    <row r="497" spans="1:14">
      <c r="A497" s="480" t="s">
        <v>180</v>
      </c>
      <c r="B497" s="492" t="s">
        <v>10</v>
      </c>
      <c r="C497" s="474" t="s">
        <v>1055</v>
      </c>
      <c r="D497" s="474" t="s">
        <v>1056</v>
      </c>
      <c r="E497" s="490" t="s">
        <v>1337</v>
      </c>
      <c r="F497" s="475" t="s">
        <v>1058</v>
      </c>
      <c r="G497" s="484" t="s">
        <v>1128</v>
      </c>
      <c r="H497" s="484" t="s">
        <v>1261</v>
      </c>
      <c r="I497" s="485" t="s">
        <v>1033</v>
      </c>
      <c r="J497" s="486" t="s">
        <v>1130</v>
      </c>
      <c r="K497" s="482"/>
      <c r="M497" s="473"/>
      <c r="N497" s="473"/>
    </row>
    <row r="498" spans="1:14">
      <c r="A498" s="480"/>
      <c r="B498" s="475"/>
      <c r="C498" s="474" t="s">
        <v>1052</v>
      </c>
      <c r="D498" s="474" t="s">
        <v>1059</v>
      </c>
      <c r="E498" s="473" t="s">
        <v>1183</v>
      </c>
      <c r="F498" s="475" t="s">
        <v>1054</v>
      </c>
      <c r="G498" s="484" t="s">
        <v>1177</v>
      </c>
      <c r="H498" s="484" t="s">
        <v>1020</v>
      </c>
      <c r="I498" s="485" t="s">
        <v>1068</v>
      </c>
      <c r="J498" s="486" t="s">
        <v>1178</v>
      </c>
      <c r="K498" s="482"/>
      <c r="M498" s="473"/>
      <c r="N498" s="473"/>
    </row>
    <row r="499" spans="1:14">
      <c r="A499" s="480"/>
      <c r="B499" s="475"/>
      <c r="C499" s="474" t="s">
        <v>1080</v>
      </c>
      <c r="D499" s="474" t="s">
        <v>1056</v>
      </c>
      <c r="E499" s="473" t="s">
        <v>1111</v>
      </c>
      <c r="F499" s="475" t="s">
        <v>1054</v>
      </c>
      <c r="I499" s="473"/>
      <c r="K499" s="482"/>
      <c r="M499" s="473"/>
      <c r="N499" s="473"/>
    </row>
    <row r="500" spans="1:14">
      <c r="A500" s="480"/>
      <c r="B500" s="475"/>
      <c r="C500" s="474" t="s">
        <v>1021</v>
      </c>
      <c r="D500" s="474" t="s">
        <v>1020</v>
      </c>
      <c r="E500" s="473" t="s">
        <v>1111</v>
      </c>
      <c r="I500" s="473"/>
      <c r="K500" s="482"/>
      <c r="M500" s="473"/>
      <c r="N500" s="473"/>
    </row>
    <row r="501" spans="1:14">
      <c r="A501" s="480"/>
      <c r="B501" s="475"/>
      <c r="C501" s="474" t="s">
        <v>1019</v>
      </c>
      <c r="D501" s="474" t="s">
        <v>1115</v>
      </c>
      <c r="E501" s="473" t="s">
        <v>1111</v>
      </c>
      <c r="I501" s="473"/>
      <c r="K501" s="482"/>
      <c r="M501" s="473"/>
      <c r="N501" s="473"/>
    </row>
    <row r="502" spans="1:14">
      <c r="A502" s="480"/>
      <c r="B502" s="475"/>
      <c r="C502" s="474" t="s">
        <v>1072</v>
      </c>
      <c r="D502" s="474" t="s">
        <v>1073</v>
      </c>
      <c r="E502" s="473" t="s">
        <v>1053</v>
      </c>
      <c r="I502" s="473"/>
      <c r="K502" s="482"/>
      <c r="M502" s="473"/>
      <c r="N502" s="473"/>
    </row>
    <row r="503" spans="1:14">
      <c r="A503" s="480" t="s">
        <v>221</v>
      </c>
      <c r="B503" s="492" t="s">
        <v>10</v>
      </c>
      <c r="C503" s="474" t="s">
        <v>1137</v>
      </c>
      <c r="D503" s="474" t="s">
        <v>1017</v>
      </c>
      <c r="E503" s="473" t="s">
        <v>1033</v>
      </c>
      <c r="F503" s="475" t="s">
        <v>1095</v>
      </c>
      <c r="G503" s="474" t="s">
        <v>1231</v>
      </c>
      <c r="H503" s="474" t="s">
        <v>1059</v>
      </c>
      <c r="I503" s="473" t="s">
        <v>1031</v>
      </c>
      <c r="J503" s="475" t="s">
        <v>1232</v>
      </c>
      <c r="K503" s="482" t="s">
        <v>1338</v>
      </c>
      <c r="L503" s="474" t="s">
        <v>1059</v>
      </c>
      <c r="M503" s="490" t="s">
        <v>1339</v>
      </c>
      <c r="N503" s="473" t="s">
        <v>1288</v>
      </c>
    </row>
    <row r="504" spans="1:14">
      <c r="A504" s="476"/>
      <c r="B504" s="486"/>
      <c r="C504" s="484" t="s">
        <v>1032</v>
      </c>
      <c r="D504" s="484" t="s">
        <v>1340</v>
      </c>
      <c r="E504" s="473" t="s">
        <v>1033</v>
      </c>
      <c r="I504" s="473"/>
      <c r="K504" s="482" t="s">
        <v>1341</v>
      </c>
      <c r="L504" s="474" t="s">
        <v>1115</v>
      </c>
      <c r="M504" s="490" t="s">
        <v>1342</v>
      </c>
      <c r="N504" s="473" t="s">
        <v>1288</v>
      </c>
    </row>
    <row r="505" spans="1:14">
      <c r="A505" s="476"/>
      <c r="B505" s="475"/>
      <c r="C505" s="474" t="s">
        <v>1019</v>
      </c>
      <c r="D505" s="474" t="s">
        <v>1073</v>
      </c>
      <c r="E505" s="473" t="s">
        <v>1122</v>
      </c>
      <c r="I505" s="473"/>
      <c r="K505" s="482" t="s">
        <v>1343</v>
      </c>
      <c r="L505" s="474" t="s">
        <v>1059</v>
      </c>
      <c r="M505" s="490" t="s">
        <v>1162</v>
      </c>
      <c r="N505" s="473" t="s">
        <v>1288</v>
      </c>
    </row>
    <row r="506" spans="1:14">
      <c r="A506" s="476"/>
      <c r="B506" s="475"/>
      <c r="C506" s="474" t="s">
        <v>1072</v>
      </c>
      <c r="D506" s="474" t="s">
        <v>1073</v>
      </c>
      <c r="E506" s="473" t="s">
        <v>1183</v>
      </c>
      <c r="I506" s="473"/>
      <c r="K506" s="482" t="s">
        <v>1067</v>
      </c>
      <c r="L506" s="474" t="s">
        <v>1020</v>
      </c>
      <c r="M506" s="473" t="s">
        <v>114</v>
      </c>
      <c r="N506" s="473" t="s">
        <v>1069</v>
      </c>
    </row>
    <row r="507" spans="1:14">
      <c r="A507" s="476"/>
      <c r="B507" s="502"/>
      <c r="E507" s="473"/>
      <c r="I507" s="473"/>
      <c r="K507" s="482"/>
      <c r="M507" s="473"/>
      <c r="N507" s="473"/>
    </row>
    <row r="508" spans="1:14">
      <c r="A508" s="476"/>
      <c r="B508" s="502"/>
      <c r="E508" s="473"/>
      <c r="I508" s="473"/>
      <c r="K508" s="482"/>
      <c r="M508" s="473"/>
      <c r="N508" s="473"/>
    </row>
    <row r="509" spans="1:14">
      <c r="A509" s="476"/>
      <c r="B509" s="502"/>
      <c r="E509" s="473"/>
      <c r="I509" s="473"/>
      <c r="K509" s="482"/>
      <c r="M509" s="473"/>
      <c r="N509" s="473"/>
    </row>
    <row r="510" spans="1:14">
      <c r="A510" s="476"/>
      <c r="B510" s="502"/>
      <c r="E510" s="473"/>
      <c r="I510" s="473"/>
      <c r="K510" s="482"/>
      <c r="M510" s="473"/>
      <c r="N510" s="473"/>
    </row>
  </sheetData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8"/>
  <sheetViews>
    <sheetView workbookViewId="0">
      <selection activeCell="B37" sqref="B37"/>
    </sheetView>
  </sheetViews>
  <sheetFormatPr defaultRowHeight="12.75"/>
  <cols>
    <col min="1" max="1" width="21.5703125" style="118" bestFit="1" customWidth="1"/>
    <col min="2" max="2" width="44.140625" style="118" bestFit="1" customWidth="1"/>
    <col min="3" max="16384" width="9.140625" style="118"/>
  </cols>
  <sheetData>
    <row r="1" spans="1:2">
      <c r="A1" s="116" t="s">
        <v>1344</v>
      </c>
      <c r="B1" s="116" t="s">
        <v>1345</v>
      </c>
    </row>
    <row r="2" spans="1:2">
      <c r="A2" s="462" t="s">
        <v>1102</v>
      </c>
      <c r="B2" s="462" t="s">
        <v>1346</v>
      </c>
    </row>
    <row r="3" spans="1:2">
      <c r="A3" s="463" t="s">
        <v>1334</v>
      </c>
      <c r="B3" s="466" t="s">
        <v>1347</v>
      </c>
    </row>
    <row r="4" spans="1:2">
      <c r="A4" s="462" t="s">
        <v>1058</v>
      </c>
      <c r="B4" s="462" t="s">
        <v>1348</v>
      </c>
    </row>
    <row r="5" spans="1:2">
      <c r="A5" s="463" t="s">
        <v>1199</v>
      </c>
      <c r="B5" s="462" t="s">
        <v>1349</v>
      </c>
    </row>
    <row r="6" spans="1:2">
      <c r="A6" s="463" t="s">
        <v>1180</v>
      </c>
      <c r="B6" s="462" t="s">
        <v>1350</v>
      </c>
    </row>
    <row r="7" spans="1:2">
      <c r="A7" s="463" t="s">
        <v>1178</v>
      </c>
      <c r="B7" s="462" t="s">
        <v>1351</v>
      </c>
    </row>
    <row r="8" spans="1:2">
      <c r="A8" s="462" t="s">
        <v>1054</v>
      </c>
      <c r="B8" s="462" t="s">
        <v>1352</v>
      </c>
    </row>
    <row r="9" spans="1:2">
      <c r="A9" s="462" t="s">
        <v>1170</v>
      </c>
      <c r="B9" s="462" t="s">
        <v>1353</v>
      </c>
    </row>
    <row r="10" spans="1:2">
      <c r="A10" s="463" t="s">
        <v>1130</v>
      </c>
      <c r="B10" s="462" t="s">
        <v>1354</v>
      </c>
    </row>
    <row r="11" spans="1:2">
      <c r="A11" s="468" t="s">
        <v>1143</v>
      </c>
      <c r="B11" s="468" t="s">
        <v>1355</v>
      </c>
    </row>
    <row r="12" spans="1:2">
      <c r="A12" s="463" t="s">
        <v>1262</v>
      </c>
      <c r="B12" s="466" t="s">
        <v>1356</v>
      </c>
    </row>
    <row r="13" spans="1:2">
      <c r="A13" s="463" t="s">
        <v>1327</v>
      </c>
      <c r="B13" s="466" t="s">
        <v>1357</v>
      </c>
    </row>
    <row r="14" spans="1:2">
      <c r="A14" s="463" t="s">
        <v>1112</v>
      </c>
      <c r="B14" s="466" t="s">
        <v>1358</v>
      </c>
    </row>
    <row r="15" spans="1:2">
      <c r="A15" s="462" t="s">
        <v>1268</v>
      </c>
      <c r="B15" s="462" t="s">
        <v>1359</v>
      </c>
    </row>
    <row r="16" spans="1:2">
      <c r="A16" s="463" t="s">
        <v>1264</v>
      </c>
      <c r="B16" s="466" t="s">
        <v>1360</v>
      </c>
    </row>
    <row r="17" spans="1:2">
      <c r="A17" s="462" t="s">
        <v>1140</v>
      </c>
      <c r="B17" s="462" t="s">
        <v>1361</v>
      </c>
    </row>
    <row r="18" spans="1:2">
      <c r="A18" s="462" t="s">
        <v>1308</v>
      </c>
      <c r="B18" s="462" t="s">
        <v>1362</v>
      </c>
    </row>
    <row r="19" spans="1:2">
      <c r="A19" s="467" t="s">
        <v>1168</v>
      </c>
      <c r="B19" s="462" t="s">
        <v>1363</v>
      </c>
    </row>
    <row r="20" spans="1:2">
      <c r="A20" s="463" t="s">
        <v>1284</v>
      </c>
      <c r="B20" s="466" t="s">
        <v>1364</v>
      </c>
    </row>
    <row r="21" spans="1:2">
      <c r="A21" s="463" t="s">
        <v>1284</v>
      </c>
      <c r="B21" s="466" t="s">
        <v>1364</v>
      </c>
    </row>
    <row r="22" spans="1:2">
      <c r="A22" s="463" t="s">
        <v>1237</v>
      </c>
      <c r="B22" s="466" t="s">
        <v>1365</v>
      </c>
    </row>
    <row r="23" spans="1:2">
      <c r="A23" s="463" t="s">
        <v>1237</v>
      </c>
      <c r="B23" s="466" t="s">
        <v>1365</v>
      </c>
    </row>
    <row r="24" spans="1:2">
      <c r="A24" s="463" t="s">
        <v>1292</v>
      </c>
      <c r="B24" s="466" t="s">
        <v>1366</v>
      </c>
    </row>
    <row r="25" spans="1:2">
      <c r="A25" s="463" t="s">
        <v>1147</v>
      </c>
      <c r="B25" s="466" t="s">
        <v>1367</v>
      </c>
    </row>
    <row r="26" spans="1:2">
      <c r="A26" s="463" t="s">
        <v>1047</v>
      </c>
      <c r="B26" s="466" t="s">
        <v>1368</v>
      </c>
    </row>
    <row r="27" spans="1:2">
      <c r="A27" s="467" t="s">
        <v>1172</v>
      </c>
      <c r="B27" s="468" t="s">
        <v>1369</v>
      </c>
    </row>
    <row r="28" spans="1:2">
      <c r="A28" s="467" t="s">
        <v>1172</v>
      </c>
      <c r="B28" s="468" t="s">
        <v>1369</v>
      </c>
    </row>
    <row r="29" spans="1:2">
      <c r="A29" s="462" t="s">
        <v>1247</v>
      </c>
      <c r="B29" s="462" t="s">
        <v>1370</v>
      </c>
    </row>
    <row r="30" spans="1:2">
      <c r="A30" s="462" t="s">
        <v>1165</v>
      </c>
      <c r="B30" s="462" t="s">
        <v>1371</v>
      </c>
    </row>
    <row r="31" spans="1:2">
      <c r="A31" s="462" t="s">
        <v>1092</v>
      </c>
      <c r="B31" s="462" t="s">
        <v>1372</v>
      </c>
    </row>
    <row r="32" spans="1:2">
      <c r="A32" s="462" t="s">
        <v>1092</v>
      </c>
      <c r="B32" s="462" t="s">
        <v>1372</v>
      </c>
    </row>
    <row r="33" spans="1:2">
      <c r="A33" s="462" t="s">
        <v>1092</v>
      </c>
      <c r="B33" s="462" t="s">
        <v>1372</v>
      </c>
    </row>
    <row r="34" spans="1:2">
      <c r="A34" s="468" t="s">
        <v>1134</v>
      </c>
      <c r="B34" s="468" t="s">
        <v>1373</v>
      </c>
    </row>
    <row r="35" spans="1:2">
      <c r="A35" s="463" t="s">
        <v>1317</v>
      </c>
      <c r="B35" s="462" t="s">
        <v>1374</v>
      </c>
    </row>
    <row r="36" spans="1:2">
      <c r="A36" s="462" t="s">
        <v>1195</v>
      </c>
      <c r="B36" s="462" t="s">
        <v>1375</v>
      </c>
    </row>
    <row r="37" spans="1:2">
      <c r="A37" s="462" t="s">
        <v>1195</v>
      </c>
      <c r="B37" s="462" t="s">
        <v>1375</v>
      </c>
    </row>
    <row r="38" spans="1:2">
      <c r="A38" s="463" t="s">
        <v>1288</v>
      </c>
      <c r="B38" s="466" t="s">
        <v>1376</v>
      </c>
    </row>
    <row r="39" spans="1:2">
      <c r="A39" s="463" t="s">
        <v>1288</v>
      </c>
      <c r="B39" s="466" t="s">
        <v>1376</v>
      </c>
    </row>
    <row r="40" spans="1:2">
      <c r="A40" s="463" t="s">
        <v>1044</v>
      </c>
      <c r="B40" s="466" t="s">
        <v>1377</v>
      </c>
    </row>
    <row r="41" spans="1:2">
      <c r="A41" s="463" t="s">
        <v>1300</v>
      </c>
      <c r="B41" s="466" t="s">
        <v>1378</v>
      </c>
    </row>
    <row r="42" spans="1:2">
      <c r="A42" s="463" t="s">
        <v>1332</v>
      </c>
      <c r="B42" s="466" t="s">
        <v>1379</v>
      </c>
    </row>
    <row r="43" spans="1:2">
      <c r="A43" s="463" t="s">
        <v>1051</v>
      </c>
      <c r="B43" s="462" t="s">
        <v>1380</v>
      </c>
    </row>
    <row r="44" spans="1:2">
      <c r="A44" s="463" t="s">
        <v>1071</v>
      </c>
      <c r="B44" s="462" t="s">
        <v>1381</v>
      </c>
    </row>
    <row r="45" spans="1:2">
      <c r="A45" s="463" t="s">
        <v>1382</v>
      </c>
      <c r="B45" s="462" t="s">
        <v>1383</v>
      </c>
    </row>
    <row r="46" spans="1:2">
      <c r="A46" s="462" t="s">
        <v>1384</v>
      </c>
      <c r="B46" s="462" t="s">
        <v>1385</v>
      </c>
    </row>
    <row r="47" spans="1:2">
      <c r="A47" s="462" t="s">
        <v>1271</v>
      </c>
      <c r="B47" s="462" t="s">
        <v>1386</v>
      </c>
    </row>
    <row r="48" spans="1:2">
      <c r="A48" s="463" t="s">
        <v>1232</v>
      </c>
      <c r="B48" s="462" t="s">
        <v>1387</v>
      </c>
    </row>
    <row r="49" spans="1:2">
      <c r="A49" s="463" t="s">
        <v>1211</v>
      </c>
      <c r="B49" s="466" t="s">
        <v>1388</v>
      </c>
    </row>
    <row r="50" spans="1:2">
      <c r="A50" s="462" t="s">
        <v>1085</v>
      </c>
      <c r="B50" s="462" t="s">
        <v>1389</v>
      </c>
    </row>
    <row r="51" spans="1:2">
      <c r="A51" s="467" t="s">
        <v>1189</v>
      </c>
      <c r="B51" s="466" t="s">
        <v>1390</v>
      </c>
    </row>
    <row r="52" spans="1:2">
      <c r="A52" s="463" t="s">
        <v>1132</v>
      </c>
      <c r="B52" s="462" t="s">
        <v>1391</v>
      </c>
    </row>
    <row r="53" spans="1:2">
      <c r="A53" s="463" t="s">
        <v>1314</v>
      </c>
      <c r="B53" s="466" t="s">
        <v>1392</v>
      </c>
    </row>
    <row r="54" spans="1:2">
      <c r="A54" s="463" t="s">
        <v>1066</v>
      </c>
      <c r="B54" s="462" t="s">
        <v>1393</v>
      </c>
    </row>
    <row r="55" spans="1:2">
      <c r="A55" s="462" t="s">
        <v>1116</v>
      </c>
      <c r="B55" s="462" t="s">
        <v>1394</v>
      </c>
    </row>
    <row r="56" spans="1:2">
      <c r="A56" s="463" t="s">
        <v>1116</v>
      </c>
      <c r="B56" s="466" t="s">
        <v>1394</v>
      </c>
    </row>
    <row r="57" spans="1:2">
      <c r="A57" s="462" t="s">
        <v>1107</v>
      </c>
      <c r="B57" s="462" t="s">
        <v>1395</v>
      </c>
    </row>
    <row r="58" spans="1:2">
      <c r="A58" s="463" t="s">
        <v>1029</v>
      </c>
      <c r="B58" s="462" t="s">
        <v>1396</v>
      </c>
    </row>
    <row r="59" spans="1:2">
      <c r="A59" s="463" t="s">
        <v>1029</v>
      </c>
      <c r="B59" s="466" t="s">
        <v>1396</v>
      </c>
    </row>
    <row r="60" spans="1:2">
      <c r="A60" s="463" t="s">
        <v>1069</v>
      </c>
      <c r="B60" s="466" t="s">
        <v>1397</v>
      </c>
    </row>
    <row r="61" spans="1:2">
      <c r="A61" s="463" t="s">
        <v>1312</v>
      </c>
      <c r="B61" s="466" t="s">
        <v>1398</v>
      </c>
    </row>
    <row r="62" spans="1:2">
      <c r="A62" s="463" t="s">
        <v>1277</v>
      </c>
      <c r="B62" s="462" t="s">
        <v>1399</v>
      </c>
    </row>
    <row r="63" spans="1:2">
      <c r="A63" s="463" t="s">
        <v>1078</v>
      </c>
      <c r="B63" s="462" t="s">
        <v>1400</v>
      </c>
    </row>
    <row r="64" spans="1:2">
      <c r="A64" s="462" t="s">
        <v>1197</v>
      </c>
      <c r="B64" s="462" t="s">
        <v>1401</v>
      </c>
    </row>
    <row r="65" spans="1:2">
      <c r="A65" s="462" t="s">
        <v>1197</v>
      </c>
      <c r="B65" s="462" t="s">
        <v>1401</v>
      </c>
    </row>
    <row r="66" spans="1:2">
      <c r="A66" s="462" t="s">
        <v>1063</v>
      </c>
      <c r="B66" s="462" t="s">
        <v>1402</v>
      </c>
    </row>
    <row r="67" spans="1:2">
      <c r="A67" s="462" t="s">
        <v>1149</v>
      </c>
      <c r="B67" s="462" t="s">
        <v>1403</v>
      </c>
    </row>
    <row r="68" spans="1:2">
      <c r="A68" s="462" t="s">
        <v>1095</v>
      </c>
      <c r="B68" s="462" t="s">
        <v>1404</v>
      </c>
    </row>
    <row r="69" spans="1:2">
      <c r="A69" s="463" t="s">
        <v>1201</v>
      </c>
      <c r="B69" s="462" t="s">
        <v>1405</v>
      </c>
    </row>
    <row r="70" spans="1:2">
      <c r="A70" s="462" t="s">
        <v>1174</v>
      </c>
      <c r="B70" s="462" t="s">
        <v>1406</v>
      </c>
    </row>
    <row r="71" spans="1:2">
      <c r="A71" s="463" t="s">
        <v>1254</v>
      </c>
      <c r="B71" s="462" t="s">
        <v>1407</v>
      </c>
    </row>
    <row r="72" spans="1:2">
      <c r="A72" s="462" t="s">
        <v>1025</v>
      </c>
      <c r="B72" s="462" t="s">
        <v>1408</v>
      </c>
    </row>
    <row r="73" spans="1:2">
      <c r="A73" s="462"/>
      <c r="B73" s="462"/>
    </row>
    <row r="74" spans="1:2">
      <c r="A74" s="462"/>
      <c r="B74" s="462"/>
    </row>
    <row r="75" spans="1:2">
      <c r="A75" s="462"/>
      <c r="B75" s="462"/>
    </row>
    <row r="76" spans="1:2">
      <c r="A76" s="462"/>
      <c r="B76" s="462"/>
    </row>
    <row r="77" spans="1:2">
      <c r="A77" s="462"/>
      <c r="B77" s="462"/>
    </row>
    <row r="78" spans="1:2">
      <c r="A78" s="462"/>
      <c r="B78" s="462"/>
    </row>
    <row r="79" spans="1:2">
      <c r="A79" s="462"/>
      <c r="B79" s="462"/>
    </row>
    <row r="80" spans="1:2">
      <c r="A80" s="462"/>
      <c r="B80" s="462"/>
    </row>
    <row r="81" spans="1:2">
      <c r="A81" s="462"/>
      <c r="B81" s="462"/>
    </row>
    <row r="82" spans="1:2">
      <c r="A82" s="463"/>
      <c r="B82" s="462"/>
    </row>
    <row r="83" spans="1:2">
      <c r="A83" s="462"/>
      <c r="B83" s="462"/>
    </row>
    <row r="84" spans="1:2">
      <c r="A84" s="463"/>
      <c r="B84" s="462"/>
    </row>
    <row r="85" spans="1:2">
      <c r="A85" s="462"/>
      <c r="B85" s="462"/>
    </row>
    <row r="86" spans="1:2">
      <c r="A86" s="463"/>
      <c r="B86" s="462"/>
    </row>
    <row r="87" spans="1:2">
      <c r="A87" s="463"/>
      <c r="B87" s="466"/>
    </row>
    <row r="88" spans="1:2">
      <c r="A88" s="463"/>
      <c r="B88" s="466"/>
    </row>
    <row r="89" spans="1:2">
      <c r="A89" s="463"/>
      <c r="B89" s="466"/>
    </row>
    <row r="90" spans="1:2">
      <c r="A90" s="463"/>
      <c r="B90" s="466"/>
    </row>
    <row r="91" spans="1:2">
      <c r="A91" s="463"/>
      <c r="B91" s="466"/>
    </row>
    <row r="92" spans="1:2">
      <c r="A92" s="463"/>
      <c r="B92" s="466"/>
    </row>
    <row r="93" spans="1:2">
      <c r="A93" s="462"/>
      <c r="B93" s="462"/>
    </row>
    <row r="94" spans="1:2">
      <c r="A94" s="462"/>
      <c r="B94" s="462"/>
    </row>
    <row r="95" spans="1:2">
      <c r="A95" s="463"/>
      <c r="B95" s="466"/>
    </row>
    <row r="96" spans="1:2">
      <c r="A96" s="463"/>
      <c r="B96" s="466"/>
    </row>
    <row r="97" spans="1:2">
      <c r="A97" s="463"/>
      <c r="B97" s="466"/>
    </row>
    <row r="98" spans="1:2">
      <c r="A98" s="463"/>
      <c r="B98" s="46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341"/>
  <sheetViews>
    <sheetView zoomScale="70" zoomScaleNormal="70" workbookViewId="0">
      <pane xSplit="2" ySplit="17" topLeftCell="Z116" activePane="bottomRight" state="frozen"/>
      <selection pane="topRight" activeCell="C1" sqref="C1"/>
      <selection pane="bottomLeft" activeCell="A15" sqref="A15"/>
      <selection pane="bottomRight" activeCell="AL147" sqref="AL147"/>
    </sheetView>
  </sheetViews>
  <sheetFormatPr defaultRowHeight="12.75"/>
  <cols>
    <col min="1" max="1" width="31.85546875" style="148" customWidth="1"/>
    <col min="2" max="2" width="14.7109375" style="175" customWidth="1"/>
    <col min="3" max="27" width="9.140625" style="148"/>
    <col min="28" max="28" width="9.140625" style="314"/>
    <col min="29" max="29" width="9.140625" style="148"/>
    <col min="30" max="30" width="9.140625" style="314"/>
    <col min="31" max="38" width="9.140625" style="148"/>
    <col min="39" max="39" width="15" style="148" customWidth="1"/>
    <col min="40" max="16384" width="9.140625" style="148"/>
  </cols>
  <sheetData>
    <row r="1" spans="1:36">
      <c r="A1" s="98" t="s">
        <v>353</v>
      </c>
      <c r="B1" s="139"/>
      <c r="AD1" s="362"/>
    </row>
    <row r="2" spans="1:36">
      <c r="A2" s="254" t="s">
        <v>0</v>
      </c>
      <c r="B2" s="255"/>
      <c r="C2" s="506" t="s">
        <v>130</v>
      </c>
      <c r="D2" s="507"/>
      <c r="E2" s="507"/>
      <c r="F2" s="507"/>
      <c r="G2" s="507"/>
      <c r="H2" s="507"/>
      <c r="I2" s="507"/>
      <c r="J2" s="507"/>
      <c r="K2" s="508"/>
      <c r="L2" s="109" t="s">
        <v>169</v>
      </c>
      <c r="M2" s="125"/>
      <c r="N2" s="125"/>
      <c r="O2" s="125"/>
      <c r="P2" s="125"/>
      <c r="Q2" s="125"/>
      <c r="R2" s="125"/>
      <c r="S2" s="125"/>
      <c r="T2" s="125"/>
      <c r="U2" s="125"/>
      <c r="V2" s="126"/>
      <c r="W2" s="125"/>
      <c r="X2" s="125"/>
      <c r="Y2" s="125"/>
      <c r="Z2" s="125"/>
      <c r="AA2" s="125"/>
      <c r="AB2" s="310"/>
      <c r="AC2" s="125"/>
      <c r="AD2" s="361"/>
      <c r="AE2" s="509" t="s">
        <v>265</v>
      </c>
      <c r="AF2" s="507"/>
      <c r="AG2" s="507"/>
      <c r="AH2" s="507"/>
      <c r="AI2" s="508"/>
      <c r="AJ2" s="118"/>
    </row>
    <row r="3" spans="1:36" ht="15">
      <c r="A3" s="99" t="s">
        <v>211</v>
      </c>
      <c r="B3" s="212"/>
      <c r="C3" s="506" t="s">
        <v>418</v>
      </c>
      <c r="D3" s="510"/>
      <c r="E3" s="510"/>
      <c r="F3" s="510"/>
      <c r="G3" s="510"/>
      <c r="H3" s="510"/>
      <c r="I3" s="510"/>
      <c r="J3" s="510"/>
      <c r="K3" s="517"/>
      <c r="L3" s="506" t="s">
        <v>419</v>
      </c>
      <c r="M3" s="515"/>
      <c r="N3" s="515"/>
      <c r="O3" s="515"/>
      <c r="P3" s="515"/>
      <c r="Q3" s="515"/>
      <c r="R3" s="515"/>
      <c r="S3" s="515"/>
      <c r="T3" s="515"/>
      <c r="U3" s="515"/>
      <c r="V3" s="516"/>
      <c r="W3" s="509" t="s">
        <v>420</v>
      </c>
      <c r="X3" s="514"/>
      <c r="Y3" s="514"/>
      <c r="Z3" s="514"/>
      <c r="AA3" s="514"/>
      <c r="AB3" s="514"/>
      <c r="AC3" s="515"/>
      <c r="AD3" s="516"/>
      <c r="AE3" s="509" t="s">
        <v>266</v>
      </c>
      <c r="AF3" s="507"/>
      <c r="AG3" s="507"/>
      <c r="AH3" s="507"/>
      <c r="AI3" s="508"/>
      <c r="AJ3" s="118"/>
    </row>
    <row r="4" spans="1:36">
      <c r="A4" s="99" t="s">
        <v>267</v>
      </c>
      <c r="B4" s="212"/>
      <c r="C4" s="521" t="s">
        <v>139</v>
      </c>
      <c r="D4" s="507"/>
      <c r="E4" s="507"/>
      <c r="F4" s="508"/>
      <c r="G4" s="506" t="s">
        <v>133</v>
      </c>
      <c r="H4" s="510"/>
      <c r="I4" s="510"/>
      <c r="J4" s="513"/>
      <c r="K4" s="506" t="s">
        <v>126</v>
      </c>
      <c r="L4" s="510"/>
      <c r="M4" s="510"/>
      <c r="N4" s="513"/>
      <c r="O4" s="506" t="s">
        <v>107</v>
      </c>
      <c r="P4" s="510"/>
      <c r="Q4" s="510"/>
      <c r="R4" s="510"/>
      <c r="S4" s="510"/>
      <c r="T4" s="510"/>
      <c r="U4" s="510"/>
      <c r="V4" s="510"/>
      <c r="W4" s="510"/>
      <c r="X4" s="510"/>
      <c r="Y4" s="510"/>
      <c r="Z4" s="510"/>
      <c r="AA4" s="510"/>
      <c r="AB4" s="510"/>
      <c r="AC4" s="510"/>
      <c r="AD4" s="513"/>
      <c r="AE4" s="506" t="s">
        <v>3</v>
      </c>
      <c r="AF4" s="510"/>
      <c r="AG4" s="510"/>
      <c r="AH4" s="513"/>
      <c r="AI4" s="106" t="s">
        <v>329</v>
      </c>
      <c r="AJ4" s="118"/>
    </row>
    <row r="5" spans="1:36" ht="15">
      <c r="A5" s="103" t="s">
        <v>660</v>
      </c>
      <c r="B5" s="213"/>
      <c r="C5" s="506" t="s">
        <v>414</v>
      </c>
      <c r="D5" s="515"/>
      <c r="E5" s="516"/>
      <c r="F5" s="510" t="s">
        <v>131</v>
      </c>
      <c r="G5" s="515"/>
      <c r="H5" s="515"/>
      <c r="I5" s="515"/>
      <c r="J5" s="515"/>
      <c r="K5" s="516"/>
      <c r="L5" s="506" t="s">
        <v>116</v>
      </c>
      <c r="M5" s="510"/>
      <c r="N5" s="510"/>
      <c r="O5" s="510"/>
      <c r="P5" s="510"/>
      <c r="Q5" s="510"/>
      <c r="R5" s="510"/>
      <c r="S5" s="510"/>
      <c r="T5" s="510"/>
      <c r="U5" s="511"/>
      <c r="V5" s="506" t="s">
        <v>106</v>
      </c>
      <c r="W5" s="510"/>
      <c r="X5" s="512"/>
      <c r="Y5" s="512"/>
      <c r="Z5" s="512"/>
      <c r="AA5" s="512"/>
      <c r="AB5" s="512"/>
      <c r="AC5" s="512"/>
      <c r="AD5" s="513"/>
      <c r="AE5" s="506" t="s">
        <v>99</v>
      </c>
      <c r="AF5" s="507"/>
      <c r="AG5" s="507"/>
      <c r="AH5" s="508"/>
      <c r="AI5" s="192" t="s">
        <v>97</v>
      </c>
      <c r="AJ5" s="118"/>
    </row>
    <row r="6" spans="1:36" ht="25.5">
      <c r="A6" s="115" t="s">
        <v>320</v>
      </c>
      <c r="B6" s="518" t="s">
        <v>145</v>
      </c>
      <c r="C6" s="134" t="s">
        <v>142</v>
      </c>
      <c r="D6" s="134" t="s">
        <v>141</v>
      </c>
      <c r="E6" s="134" t="s">
        <v>140</v>
      </c>
      <c r="F6" s="134" t="s">
        <v>138</v>
      </c>
      <c r="G6" s="134" t="s">
        <v>136</v>
      </c>
      <c r="H6" s="134" t="s">
        <v>135</v>
      </c>
      <c r="I6" s="134" t="s">
        <v>134</v>
      </c>
      <c r="J6" s="134" t="s">
        <v>132</v>
      </c>
      <c r="K6" s="354" t="s">
        <v>129</v>
      </c>
      <c r="L6" s="134" t="s">
        <v>128</v>
      </c>
      <c r="M6" s="134" t="s">
        <v>127</v>
      </c>
      <c r="N6" s="134" t="s">
        <v>125</v>
      </c>
      <c r="O6" s="134" t="s">
        <v>123</v>
      </c>
      <c r="P6" s="134" t="s">
        <v>122</v>
      </c>
      <c r="Q6" s="134" t="s">
        <v>121</v>
      </c>
      <c r="R6" s="165" t="s">
        <v>325</v>
      </c>
      <c r="S6" s="134" t="s">
        <v>120</v>
      </c>
      <c r="T6" s="166" t="s">
        <v>117</v>
      </c>
      <c r="U6" s="167" t="s">
        <v>326</v>
      </c>
      <c r="V6" s="166" t="s">
        <v>111</v>
      </c>
      <c r="W6" s="166" t="s">
        <v>110</v>
      </c>
      <c r="X6" s="243" t="s">
        <v>425</v>
      </c>
      <c r="Y6" s="243" t="s">
        <v>424</v>
      </c>
      <c r="Z6" s="243" t="s">
        <v>423</v>
      </c>
      <c r="AA6" s="243" t="s">
        <v>422</v>
      </c>
      <c r="AB6" s="243" t="s">
        <v>421</v>
      </c>
      <c r="AC6" s="166" t="s">
        <v>108</v>
      </c>
      <c r="AD6" s="357" t="s">
        <v>105</v>
      </c>
      <c r="AE6" s="356" t="s">
        <v>102</v>
      </c>
      <c r="AF6" s="153" t="s">
        <v>101</v>
      </c>
      <c r="AG6" s="153" t="s">
        <v>100</v>
      </c>
      <c r="AH6" s="168" t="s">
        <v>98</v>
      </c>
      <c r="AI6" s="181" t="s">
        <v>93</v>
      </c>
    </row>
    <row r="7" spans="1:36" s="139" customFormat="1">
      <c r="A7" s="115" t="s">
        <v>268</v>
      </c>
      <c r="B7" s="519"/>
      <c r="C7" s="135">
        <v>349.2</v>
      </c>
      <c r="D7" s="291">
        <v>331.8</v>
      </c>
      <c r="E7" s="291">
        <v>313.5</v>
      </c>
      <c r="F7" s="291">
        <v>312.7</v>
      </c>
      <c r="G7" s="291">
        <v>296</v>
      </c>
      <c r="H7" s="291">
        <v>292.2</v>
      </c>
      <c r="I7" s="291">
        <v>278</v>
      </c>
      <c r="J7" s="291">
        <v>266</v>
      </c>
      <c r="K7" s="177">
        <v>264.5</v>
      </c>
      <c r="L7" s="311">
        <v>254.5</v>
      </c>
      <c r="M7" s="135">
        <v>245.5</v>
      </c>
      <c r="N7" s="135">
        <v>240.5</v>
      </c>
      <c r="O7" s="291">
        <v>239</v>
      </c>
      <c r="P7" s="291">
        <v>237.5</v>
      </c>
      <c r="Q7" s="291">
        <v>236.96</v>
      </c>
      <c r="R7" s="291">
        <v>236</v>
      </c>
      <c r="S7" s="291">
        <v>235.5</v>
      </c>
      <c r="T7" s="291">
        <v>228.5</v>
      </c>
      <c r="U7" s="291">
        <v>227.2</v>
      </c>
      <c r="V7" s="262">
        <v>226.1</v>
      </c>
      <c r="W7" s="291">
        <v>217.7</v>
      </c>
      <c r="X7" s="291">
        <v>210.5</v>
      </c>
      <c r="Y7" s="291">
        <v>209.7</v>
      </c>
      <c r="Z7" s="291">
        <v>209</v>
      </c>
      <c r="AA7" s="291">
        <v>208.22</v>
      </c>
      <c r="AB7" s="291">
        <v>207.5</v>
      </c>
      <c r="AC7" s="291">
        <v>206.83</v>
      </c>
      <c r="AD7" s="177">
        <v>197.82</v>
      </c>
      <c r="AE7" s="311">
        <v>186.5</v>
      </c>
      <c r="AF7" s="291">
        <v>162.19999999999999</v>
      </c>
      <c r="AG7" s="291">
        <v>152.80000000000001</v>
      </c>
      <c r="AH7" s="291">
        <v>143.9</v>
      </c>
      <c r="AI7" s="189">
        <v>134.5</v>
      </c>
      <c r="AJ7" s="134"/>
    </row>
    <row r="8" spans="1:36">
      <c r="A8" s="115" t="s">
        <v>215</v>
      </c>
      <c r="B8" s="519"/>
      <c r="C8" s="111">
        <v>35</v>
      </c>
      <c r="D8" s="110">
        <v>34</v>
      </c>
      <c r="E8" s="110">
        <v>33</v>
      </c>
      <c r="F8" s="110">
        <v>33</v>
      </c>
      <c r="G8" s="110">
        <v>32</v>
      </c>
      <c r="H8" s="110">
        <v>32</v>
      </c>
      <c r="I8" s="110">
        <v>30</v>
      </c>
      <c r="J8" s="110">
        <v>29</v>
      </c>
      <c r="K8" s="146">
        <v>29</v>
      </c>
      <c r="L8" s="355">
        <v>28</v>
      </c>
      <c r="M8" s="111">
        <v>27</v>
      </c>
      <c r="N8" s="111">
        <v>26</v>
      </c>
      <c r="O8" s="110">
        <v>26</v>
      </c>
      <c r="P8" s="110">
        <v>26</v>
      </c>
      <c r="Q8" s="110">
        <v>26</v>
      </c>
      <c r="R8" s="110">
        <v>26</v>
      </c>
      <c r="S8" s="110">
        <v>26</v>
      </c>
      <c r="T8" s="110">
        <v>25</v>
      </c>
      <c r="U8" s="110">
        <v>25</v>
      </c>
      <c r="V8" s="158">
        <v>25</v>
      </c>
      <c r="W8" s="110">
        <v>24</v>
      </c>
      <c r="X8" s="215">
        <v>23</v>
      </c>
      <c r="Y8" s="215">
        <v>23</v>
      </c>
      <c r="Z8" s="215">
        <v>23</v>
      </c>
      <c r="AA8" s="215">
        <v>23</v>
      </c>
      <c r="AB8" s="306">
        <v>23</v>
      </c>
      <c r="AC8" s="110">
        <v>23</v>
      </c>
      <c r="AD8" s="146">
        <v>22</v>
      </c>
      <c r="AE8" s="355">
        <v>20</v>
      </c>
      <c r="AF8" s="110">
        <v>18</v>
      </c>
      <c r="AG8" s="110">
        <v>17</v>
      </c>
      <c r="AH8" s="110">
        <v>16</v>
      </c>
      <c r="AI8" s="182">
        <v>15</v>
      </c>
      <c r="AJ8" s="118"/>
    </row>
    <row r="9" spans="1:36">
      <c r="A9" s="115" t="s">
        <v>415</v>
      </c>
      <c r="B9" s="519"/>
      <c r="C9" s="287" t="s">
        <v>114</v>
      </c>
      <c r="D9" s="287" t="s">
        <v>114</v>
      </c>
      <c r="E9" s="287" t="s">
        <v>114</v>
      </c>
      <c r="F9" s="287" t="s">
        <v>114</v>
      </c>
      <c r="G9" s="287" t="s">
        <v>114</v>
      </c>
      <c r="H9" s="287" t="s">
        <v>114</v>
      </c>
      <c r="I9" s="287" t="s">
        <v>114</v>
      </c>
      <c r="J9" s="287" t="s">
        <v>114</v>
      </c>
      <c r="K9" s="146" t="s">
        <v>114</v>
      </c>
      <c r="L9" s="287" t="s">
        <v>114</v>
      </c>
      <c r="M9" s="287" t="s">
        <v>114</v>
      </c>
      <c r="N9" s="287" t="s">
        <v>114</v>
      </c>
      <c r="O9" s="287" t="s">
        <v>114</v>
      </c>
      <c r="P9" s="287" t="s">
        <v>114</v>
      </c>
      <c r="Q9" s="287" t="s">
        <v>114</v>
      </c>
      <c r="R9" s="287" t="s">
        <v>114</v>
      </c>
      <c r="S9" s="287" t="s">
        <v>114</v>
      </c>
      <c r="T9" s="287" t="s">
        <v>114</v>
      </c>
      <c r="U9" s="105" t="s">
        <v>114</v>
      </c>
      <c r="V9" s="287" t="s">
        <v>114</v>
      </c>
      <c r="W9" s="287" t="s">
        <v>114</v>
      </c>
      <c r="X9" s="302" t="s">
        <v>114</v>
      </c>
      <c r="Y9" s="298" t="s">
        <v>114</v>
      </c>
      <c r="Z9" s="298" t="s">
        <v>114</v>
      </c>
      <c r="AA9" s="298" t="s">
        <v>114</v>
      </c>
      <c r="AB9" s="307" t="s">
        <v>114</v>
      </c>
      <c r="AC9" s="287" t="s">
        <v>114</v>
      </c>
      <c r="AD9" s="146" t="s">
        <v>114</v>
      </c>
      <c r="AE9" s="287" t="s">
        <v>114</v>
      </c>
      <c r="AF9" s="287" t="s">
        <v>114</v>
      </c>
      <c r="AG9" s="287" t="s">
        <v>114</v>
      </c>
      <c r="AH9" s="105" t="s">
        <v>114</v>
      </c>
      <c r="AI9" s="146" t="s">
        <v>114</v>
      </c>
      <c r="AJ9" s="118"/>
    </row>
    <row r="10" spans="1:36">
      <c r="A10" s="115" t="s">
        <v>216</v>
      </c>
      <c r="B10" s="519"/>
      <c r="C10" s="111">
        <v>1</v>
      </c>
      <c r="D10" s="110">
        <v>2</v>
      </c>
      <c r="E10" s="110">
        <v>2</v>
      </c>
      <c r="F10" s="110">
        <v>2</v>
      </c>
      <c r="G10" s="110">
        <v>3</v>
      </c>
      <c r="H10" s="110">
        <v>1</v>
      </c>
      <c r="I10" s="110">
        <v>4</v>
      </c>
      <c r="J10" s="110">
        <v>2</v>
      </c>
      <c r="K10" s="146">
        <v>1</v>
      </c>
      <c r="L10" s="355">
        <v>1</v>
      </c>
      <c r="M10" s="111">
        <v>1</v>
      </c>
      <c r="N10" s="111">
        <v>4</v>
      </c>
      <c r="O10" s="110">
        <v>3</v>
      </c>
      <c r="P10" s="110">
        <v>2</v>
      </c>
      <c r="Q10" s="110">
        <v>2</v>
      </c>
      <c r="R10" s="110">
        <v>1</v>
      </c>
      <c r="S10" s="110">
        <v>1</v>
      </c>
      <c r="T10" s="110" t="s">
        <v>118</v>
      </c>
      <c r="U10" s="110">
        <v>2</v>
      </c>
      <c r="V10" s="158">
        <v>1</v>
      </c>
      <c r="W10" s="110">
        <v>2</v>
      </c>
      <c r="X10" s="215">
        <v>3</v>
      </c>
      <c r="Y10" s="215">
        <v>3</v>
      </c>
      <c r="Z10" s="215">
        <v>2</v>
      </c>
      <c r="AA10" s="215">
        <v>2</v>
      </c>
      <c r="AB10" s="306">
        <v>1</v>
      </c>
      <c r="AC10" s="110">
        <v>1</v>
      </c>
      <c r="AD10" s="146">
        <v>1</v>
      </c>
      <c r="AE10" s="355">
        <v>6</v>
      </c>
      <c r="AF10" s="110">
        <v>3</v>
      </c>
      <c r="AG10" s="110">
        <v>3</v>
      </c>
      <c r="AH10" s="110">
        <v>3</v>
      </c>
      <c r="AI10" s="182">
        <v>3</v>
      </c>
      <c r="AJ10" s="118"/>
    </row>
    <row r="11" spans="1:36">
      <c r="A11" s="115" t="s">
        <v>217</v>
      </c>
      <c r="B11" s="519"/>
      <c r="C11" s="111">
        <v>25</v>
      </c>
      <c r="D11" s="110">
        <v>26</v>
      </c>
      <c r="E11" s="110">
        <v>100</v>
      </c>
      <c r="F11" s="110">
        <v>20</v>
      </c>
      <c r="G11" s="110">
        <v>100</v>
      </c>
      <c r="H11" s="110">
        <v>20</v>
      </c>
      <c r="I11" s="110">
        <v>52</v>
      </c>
      <c r="J11" s="110">
        <v>100</v>
      </c>
      <c r="K11" s="146">
        <v>97</v>
      </c>
      <c r="L11" s="355">
        <v>50</v>
      </c>
      <c r="M11" s="111">
        <v>102</v>
      </c>
      <c r="N11" s="111">
        <v>100</v>
      </c>
      <c r="O11" s="110">
        <v>100</v>
      </c>
      <c r="P11" s="110">
        <v>100</v>
      </c>
      <c r="Q11" s="110">
        <v>46</v>
      </c>
      <c r="R11" s="110">
        <v>100</v>
      </c>
      <c r="S11" s="110">
        <v>50</v>
      </c>
      <c r="T11" s="110"/>
      <c r="U11" s="110">
        <v>20</v>
      </c>
      <c r="V11" s="158">
        <v>60</v>
      </c>
      <c r="W11" s="110">
        <v>20</v>
      </c>
      <c r="X11" s="215">
        <v>100</v>
      </c>
      <c r="Y11" s="215">
        <v>20</v>
      </c>
      <c r="Z11" s="215">
        <v>100</v>
      </c>
      <c r="AA11" s="215">
        <v>22</v>
      </c>
      <c r="AB11" s="306">
        <v>100</v>
      </c>
      <c r="AC11" s="110">
        <v>33</v>
      </c>
      <c r="AD11" s="146">
        <v>82</v>
      </c>
      <c r="AE11" s="355">
        <v>100</v>
      </c>
      <c r="AF11" s="110">
        <v>20</v>
      </c>
      <c r="AG11" s="110">
        <v>33</v>
      </c>
      <c r="AH11" s="110">
        <v>90</v>
      </c>
      <c r="AI11" s="182">
        <v>100</v>
      </c>
      <c r="AJ11" s="118"/>
    </row>
    <row r="12" spans="1:36" s="314" customFormat="1">
      <c r="A12" s="329" t="s">
        <v>447</v>
      </c>
      <c r="B12" s="519"/>
      <c r="C12" s="318" t="s">
        <v>17</v>
      </c>
      <c r="D12" s="306" t="s">
        <v>17</v>
      </c>
      <c r="E12" s="306" t="s">
        <v>468</v>
      </c>
      <c r="F12" s="306" t="s">
        <v>467</v>
      </c>
      <c r="G12" s="306" t="s">
        <v>17</v>
      </c>
      <c r="H12" s="306" t="s">
        <v>430</v>
      </c>
      <c r="I12" s="306" t="s">
        <v>467</v>
      </c>
      <c r="J12" s="306" t="s">
        <v>17</v>
      </c>
      <c r="K12" s="146" t="s">
        <v>17</v>
      </c>
      <c r="L12" s="318" t="s">
        <v>17</v>
      </c>
      <c r="M12" s="318" t="s">
        <v>456</v>
      </c>
      <c r="N12" s="318" t="s">
        <v>456</v>
      </c>
      <c r="O12" s="306" t="s">
        <v>456</v>
      </c>
      <c r="P12" s="306" t="s">
        <v>456</v>
      </c>
      <c r="Q12" s="306" t="s">
        <v>456</v>
      </c>
      <c r="R12" s="306" t="s">
        <v>467</v>
      </c>
      <c r="S12" s="306" t="s">
        <v>430</v>
      </c>
      <c r="T12" s="306"/>
      <c r="U12" s="306" t="s">
        <v>467</v>
      </c>
      <c r="V12" s="158" t="s">
        <v>467</v>
      </c>
      <c r="W12" s="306" t="s">
        <v>464</v>
      </c>
      <c r="X12" s="306" t="s">
        <v>454</v>
      </c>
      <c r="Y12" s="306" t="s">
        <v>454</v>
      </c>
      <c r="Z12" s="306" t="s">
        <v>454</v>
      </c>
      <c r="AA12" s="306" t="s">
        <v>462</v>
      </c>
      <c r="AB12" s="306" t="s">
        <v>454</v>
      </c>
      <c r="AC12" s="306" t="s">
        <v>462</v>
      </c>
      <c r="AD12" s="146" t="s">
        <v>462</v>
      </c>
      <c r="AE12" s="318" t="s">
        <v>430</v>
      </c>
      <c r="AF12" s="306" t="s">
        <v>454</v>
      </c>
      <c r="AG12" s="306" t="s">
        <v>463</v>
      </c>
      <c r="AH12" s="306" t="s">
        <v>455</v>
      </c>
      <c r="AI12" s="182" t="s">
        <v>454</v>
      </c>
      <c r="AJ12" s="117"/>
    </row>
    <row r="13" spans="1:36">
      <c r="A13" s="115" t="s">
        <v>324</v>
      </c>
      <c r="B13" s="519"/>
      <c r="C13" s="111" t="s">
        <v>94</v>
      </c>
      <c r="D13" s="110" t="s">
        <v>94</v>
      </c>
      <c r="E13" s="110" t="s">
        <v>113</v>
      </c>
      <c r="F13" s="110" t="s">
        <v>113</v>
      </c>
      <c r="G13" s="110" t="s">
        <v>113</v>
      </c>
      <c r="H13" s="110" t="s">
        <v>94</v>
      </c>
      <c r="I13" s="110" t="s">
        <v>94</v>
      </c>
      <c r="J13" s="110" t="s">
        <v>94</v>
      </c>
      <c r="K13" s="146" t="s">
        <v>94</v>
      </c>
      <c r="L13" s="110" t="s">
        <v>94</v>
      </c>
      <c r="M13" s="110" t="s">
        <v>94</v>
      </c>
      <c r="N13" s="111" t="s">
        <v>113</v>
      </c>
      <c r="O13" s="111" t="s">
        <v>113</v>
      </c>
      <c r="P13" s="111" t="s">
        <v>113</v>
      </c>
      <c r="Q13" s="111" t="s">
        <v>113</v>
      </c>
      <c r="R13" s="111" t="s">
        <v>113</v>
      </c>
      <c r="S13" s="111" t="s">
        <v>113</v>
      </c>
      <c r="T13" s="111" t="s">
        <v>113</v>
      </c>
      <c r="U13" s="111" t="s">
        <v>113</v>
      </c>
      <c r="V13" s="158" t="s">
        <v>94</v>
      </c>
      <c r="W13" s="110" t="s">
        <v>94</v>
      </c>
      <c r="X13" s="215" t="s">
        <v>113</v>
      </c>
      <c r="Y13" s="215" t="s">
        <v>113</v>
      </c>
      <c r="Z13" s="215" t="s">
        <v>113</v>
      </c>
      <c r="AA13" s="215" t="s">
        <v>113</v>
      </c>
      <c r="AB13" s="306" t="s">
        <v>113</v>
      </c>
      <c r="AC13" s="110" t="s">
        <v>94</v>
      </c>
      <c r="AD13" s="146" t="s">
        <v>94</v>
      </c>
      <c r="AE13" s="110" t="s">
        <v>94</v>
      </c>
      <c r="AF13" s="110" t="s">
        <v>94</v>
      </c>
      <c r="AG13" s="110" t="s">
        <v>94</v>
      </c>
      <c r="AH13" s="105" t="s">
        <v>94</v>
      </c>
      <c r="AI13" s="182" t="s">
        <v>94</v>
      </c>
      <c r="AJ13" s="118"/>
    </row>
    <row r="14" spans="1:36">
      <c r="A14" s="115" t="s">
        <v>316</v>
      </c>
      <c r="B14" s="519"/>
      <c r="C14" s="111" t="s">
        <v>269</v>
      </c>
      <c r="D14" s="110" t="s">
        <v>270</v>
      </c>
      <c r="E14" s="110" t="s">
        <v>95</v>
      </c>
      <c r="F14" s="110" t="s">
        <v>109</v>
      </c>
      <c r="G14" s="110" t="s">
        <v>95</v>
      </c>
      <c r="H14" s="110" t="s">
        <v>270</v>
      </c>
      <c r="I14" s="110" t="s">
        <v>95</v>
      </c>
      <c r="J14" s="110" t="s">
        <v>95</v>
      </c>
      <c r="K14" s="146" t="s">
        <v>95</v>
      </c>
      <c r="L14" s="355" t="s">
        <v>270</v>
      </c>
      <c r="M14" s="111" t="s">
        <v>270</v>
      </c>
      <c r="N14" s="111" t="s">
        <v>103</v>
      </c>
      <c r="O14" s="110" t="s">
        <v>124</v>
      </c>
      <c r="P14" s="111" t="s">
        <v>109</v>
      </c>
      <c r="Q14" s="110" t="s">
        <v>270</v>
      </c>
      <c r="R14" s="110" t="s">
        <v>271</v>
      </c>
      <c r="S14" s="110" t="s">
        <v>270</v>
      </c>
      <c r="T14" s="110" t="s">
        <v>270</v>
      </c>
      <c r="U14" s="110" t="s">
        <v>272</v>
      </c>
      <c r="V14" s="158" t="s">
        <v>109</v>
      </c>
      <c r="W14" s="111" t="s">
        <v>103</v>
      </c>
      <c r="X14" s="302" t="s">
        <v>95</v>
      </c>
      <c r="Y14" s="298" t="s">
        <v>95</v>
      </c>
      <c r="Z14" s="298" t="s">
        <v>95</v>
      </c>
      <c r="AA14" s="298" t="s">
        <v>95</v>
      </c>
      <c r="AB14" s="307" t="s">
        <v>95</v>
      </c>
      <c r="AC14" s="111" t="s">
        <v>109</v>
      </c>
      <c r="AD14" s="146" t="s">
        <v>103</v>
      </c>
      <c r="AE14" s="111" t="s">
        <v>103</v>
      </c>
      <c r="AF14" s="110" t="s">
        <v>95</v>
      </c>
      <c r="AG14" s="110" t="s">
        <v>95</v>
      </c>
      <c r="AH14" s="105" t="s">
        <v>95</v>
      </c>
      <c r="AI14" s="182" t="s">
        <v>95</v>
      </c>
      <c r="AJ14" s="118"/>
    </row>
    <row r="15" spans="1:36">
      <c r="A15" s="115" t="s">
        <v>319</v>
      </c>
      <c r="B15" s="519"/>
      <c r="C15" s="159"/>
      <c r="D15" s="136"/>
      <c r="E15" s="291">
        <v>7.88</v>
      </c>
      <c r="F15" s="291">
        <v>3.19</v>
      </c>
      <c r="G15" s="291">
        <v>6.23</v>
      </c>
      <c r="H15" s="136"/>
      <c r="I15" s="136"/>
      <c r="J15" s="136"/>
      <c r="K15" s="161"/>
      <c r="L15" s="159"/>
      <c r="M15" s="159"/>
      <c r="N15" s="111">
        <v>8.2899999999999991</v>
      </c>
      <c r="O15" s="110">
        <v>8.57</v>
      </c>
      <c r="P15" s="111">
        <v>7.51</v>
      </c>
      <c r="Q15" s="110">
        <v>9.82</v>
      </c>
      <c r="R15" s="110">
        <v>8.4</v>
      </c>
      <c r="S15" s="110">
        <v>8.5500000000000007</v>
      </c>
      <c r="T15" s="110">
        <v>7.55</v>
      </c>
      <c r="U15" s="110">
        <v>11.41</v>
      </c>
      <c r="V15" s="160"/>
      <c r="W15" s="159"/>
      <c r="X15" s="302">
        <v>5.2</v>
      </c>
      <c r="Y15" s="300">
        <v>5</v>
      </c>
      <c r="Z15" s="300">
        <v>5</v>
      </c>
      <c r="AA15" s="298">
        <v>3.1</v>
      </c>
      <c r="AB15" s="307">
        <v>3</v>
      </c>
      <c r="AC15" s="159"/>
      <c r="AD15" s="161"/>
      <c r="AE15" s="159"/>
      <c r="AF15" s="136"/>
      <c r="AG15" s="136"/>
      <c r="AH15" s="162"/>
      <c r="AI15" s="183"/>
      <c r="AJ15" s="118"/>
    </row>
    <row r="16" spans="1:36">
      <c r="A16" s="115" t="s">
        <v>5</v>
      </c>
      <c r="B16" s="519"/>
      <c r="C16" s="111" t="s">
        <v>119</v>
      </c>
      <c r="D16" s="306" t="s">
        <v>119</v>
      </c>
      <c r="E16" s="110" t="s">
        <v>119</v>
      </c>
      <c r="F16" s="110" t="s">
        <v>119</v>
      </c>
      <c r="G16" s="110" t="s">
        <v>119</v>
      </c>
      <c r="H16" s="110" t="s">
        <v>119</v>
      </c>
      <c r="I16" s="110" t="s">
        <v>119</v>
      </c>
      <c r="J16" s="110" t="s">
        <v>10</v>
      </c>
      <c r="K16" s="146" t="s">
        <v>10</v>
      </c>
      <c r="L16" s="355" t="s">
        <v>10</v>
      </c>
      <c r="M16" s="371" t="s">
        <v>10</v>
      </c>
      <c r="N16" s="371" t="s">
        <v>114</v>
      </c>
      <c r="O16" s="306" t="s">
        <v>114</v>
      </c>
      <c r="P16" s="110" t="s">
        <v>114</v>
      </c>
      <c r="Q16" s="110" t="s">
        <v>114</v>
      </c>
      <c r="R16" s="110" t="s">
        <v>114</v>
      </c>
      <c r="S16" s="110" t="s">
        <v>114</v>
      </c>
      <c r="T16" s="110" t="s">
        <v>119</v>
      </c>
      <c r="U16" s="110" t="s">
        <v>114</v>
      </c>
      <c r="V16" s="158" t="s">
        <v>21</v>
      </c>
      <c r="W16" s="110" t="s">
        <v>21</v>
      </c>
      <c r="X16" s="215" t="s">
        <v>10</v>
      </c>
      <c r="Y16" s="215" t="s">
        <v>10</v>
      </c>
      <c r="Z16" s="215" t="s">
        <v>10</v>
      </c>
      <c r="AA16" s="215" t="s">
        <v>10</v>
      </c>
      <c r="AB16" s="306" t="s">
        <v>10</v>
      </c>
      <c r="AC16" s="110" t="s">
        <v>104</v>
      </c>
      <c r="AD16" s="146" t="s">
        <v>104</v>
      </c>
      <c r="AE16" s="355" t="s">
        <v>104</v>
      </c>
      <c r="AF16" s="110" t="s">
        <v>21</v>
      </c>
      <c r="AG16" s="110" t="s">
        <v>21</v>
      </c>
      <c r="AH16" s="110" t="s">
        <v>21</v>
      </c>
      <c r="AI16" s="182" t="s">
        <v>10</v>
      </c>
      <c r="AJ16" s="118"/>
    </row>
    <row r="17" spans="1:36">
      <c r="A17" s="103" t="s">
        <v>6</v>
      </c>
      <c r="B17" s="520"/>
      <c r="C17" s="112" t="s">
        <v>115</v>
      </c>
      <c r="D17" s="112" t="s">
        <v>115</v>
      </c>
      <c r="E17" s="112" t="s">
        <v>137</v>
      </c>
      <c r="F17" s="112" t="s">
        <v>115</v>
      </c>
      <c r="G17" s="112" t="s">
        <v>137</v>
      </c>
      <c r="H17" s="112" t="s">
        <v>115</v>
      </c>
      <c r="I17" s="112" t="s">
        <v>115</v>
      </c>
      <c r="J17" s="112" t="s">
        <v>115</v>
      </c>
      <c r="K17" s="251" t="s">
        <v>115</v>
      </c>
      <c r="L17" s="358" t="s">
        <v>115</v>
      </c>
      <c r="M17" s="112" t="s">
        <v>115</v>
      </c>
      <c r="N17" s="112" t="s">
        <v>115</v>
      </c>
      <c r="O17" s="112" t="s">
        <v>115</v>
      </c>
      <c r="P17" s="112" t="s">
        <v>115</v>
      </c>
      <c r="Q17" s="112" t="s">
        <v>115</v>
      </c>
      <c r="R17" s="112" t="s">
        <v>115</v>
      </c>
      <c r="S17" s="112" t="s">
        <v>115</v>
      </c>
      <c r="T17" s="112" t="s">
        <v>115</v>
      </c>
      <c r="U17" s="112" t="s">
        <v>115</v>
      </c>
      <c r="V17" s="163" t="s">
        <v>96</v>
      </c>
      <c r="W17" s="112" t="s">
        <v>96</v>
      </c>
      <c r="X17" s="303" t="s">
        <v>96</v>
      </c>
      <c r="Y17" s="299" t="s">
        <v>96</v>
      </c>
      <c r="Z17" s="299" t="s">
        <v>96</v>
      </c>
      <c r="AA17" s="299" t="s">
        <v>96</v>
      </c>
      <c r="AB17" s="308" t="s">
        <v>96</v>
      </c>
      <c r="AC17" s="112" t="s">
        <v>96</v>
      </c>
      <c r="AD17" s="251" t="s">
        <v>96</v>
      </c>
      <c r="AE17" s="358" t="s">
        <v>96</v>
      </c>
      <c r="AF17" s="112" t="s">
        <v>96</v>
      </c>
      <c r="AG17" s="112" t="s">
        <v>96</v>
      </c>
      <c r="AH17" s="112" t="s">
        <v>96</v>
      </c>
      <c r="AI17" s="184" t="s">
        <v>96</v>
      </c>
      <c r="AJ17" s="118"/>
    </row>
    <row r="18" spans="1:36">
      <c r="A18" s="113" t="s">
        <v>219</v>
      </c>
      <c r="B18" s="282"/>
      <c r="C18" s="137">
        <v>2</v>
      </c>
      <c r="D18" s="83">
        <v>8</v>
      </c>
      <c r="E18" s="83">
        <v>62</v>
      </c>
      <c r="F18" s="83">
        <v>28</v>
      </c>
      <c r="G18" s="83">
        <v>155</v>
      </c>
      <c r="H18" s="83">
        <v>7</v>
      </c>
      <c r="I18" s="83">
        <v>4</v>
      </c>
      <c r="J18" s="83">
        <v>40</v>
      </c>
      <c r="K18" s="147">
        <v>13</v>
      </c>
      <c r="L18" s="312">
        <v>24</v>
      </c>
      <c r="M18" s="137">
        <v>16</v>
      </c>
      <c r="N18" s="137">
        <v>30</v>
      </c>
      <c r="O18" s="83">
        <v>41</v>
      </c>
      <c r="P18" s="83">
        <v>8</v>
      </c>
      <c r="Q18" s="83">
        <v>7</v>
      </c>
      <c r="R18" s="83">
        <v>3</v>
      </c>
      <c r="S18" s="83">
        <v>5</v>
      </c>
      <c r="T18" s="83">
        <v>42</v>
      </c>
      <c r="U18" s="83">
        <v>47</v>
      </c>
      <c r="V18" s="91">
        <v>31</v>
      </c>
      <c r="W18" s="83">
        <v>93</v>
      </c>
      <c r="X18" s="83">
        <v>586</v>
      </c>
      <c r="Y18" s="83">
        <v>858</v>
      </c>
      <c r="Z18" s="83">
        <v>403</v>
      </c>
      <c r="AA18" s="83">
        <v>297</v>
      </c>
      <c r="AB18" s="83">
        <v>148</v>
      </c>
      <c r="AC18" s="83">
        <v>180</v>
      </c>
      <c r="AD18" s="147">
        <v>6</v>
      </c>
      <c r="AE18" s="312">
        <v>26</v>
      </c>
      <c r="AF18" s="83">
        <v>26</v>
      </c>
      <c r="AG18" s="83">
        <v>171</v>
      </c>
      <c r="AH18" s="83">
        <v>189</v>
      </c>
      <c r="AI18" s="185">
        <v>10</v>
      </c>
      <c r="AJ18" s="191"/>
    </row>
    <row r="19" spans="1:36">
      <c r="A19" s="114" t="s">
        <v>146</v>
      </c>
      <c r="B19" s="282"/>
      <c r="C19" s="137">
        <v>3</v>
      </c>
      <c r="D19" s="83"/>
      <c r="E19" s="83"/>
      <c r="F19" s="83"/>
      <c r="G19" s="83">
        <v>9</v>
      </c>
      <c r="H19" s="83">
        <v>3</v>
      </c>
      <c r="I19" s="83"/>
      <c r="J19" s="83">
        <v>32</v>
      </c>
      <c r="K19" s="147">
        <v>9</v>
      </c>
      <c r="L19" s="312"/>
      <c r="M19" s="137"/>
      <c r="N19" s="137">
        <v>10</v>
      </c>
      <c r="O19" s="83">
        <v>9</v>
      </c>
      <c r="P19" s="83">
        <v>1</v>
      </c>
      <c r="Q19" s="83">
        <v>1</v>
      </c>
      <c r="R19" s="83">
        <v>3</v>
      </c>
      <c r="S19" s="83"/>
      <c r="T19" s="83">
        <v>24</v>
      </c>
      <c r="U19" s="83">
        <v>25</v>
      </c>
      <c r="V19" s="91">
        <v>135</v>
      </c>
      <c r="W19" s="83">
        <v>1312</v>
      </c>
      <c r="X19" s="83">
        <v>20</v>
      </c>
      <c r="Y19" s="83">
        <v>8</v>
      </c>
      <c r="Z19" s="83">
        <v>3</v>
      </c>
      <c r="AA19" s="83">
        <v>1</v>
      </c>
      <c r="AB19" s="83">
        <v>7</v>
      </c>
      <c r="AC19" s="83">
        <v>108</v>
      </c>
      <c r="AD19" s="147">
        <v>400</v>
      </c>
      <c r="AE19" s="312">
        <v>1187</v>
      </c>
      <c r="AF19" s="83">
        <v>299</v>
      </c>
      <c r="AG19" s="83">
        <v>42</v>
      </c>
      <c r="AH19" s="83">
        <v>450</v>
      </c>
      <c r="AI19" s="185"/>
      <c r="AJ19" s="191"/>
    </row>
    <row r="20" spans="1:36">
      <c r="A20" s="205" t="s">
        <v>273</v>
      </c>
      <c r="B20" s="282"/>
      <c r="C20" s="137"/>
      <c r="D20" s="83"/>
      <c r="E20" s="83"/>
      <c r="F20" s="83"/>
      <c r="G20" s="83"/>
      <c r="H20" s="83"/>
      <c r="I20" s="83"/>
      <c r="J20" s="83"/>
      <c r="K20" s="147"/>
      <c r="L20" s="312"/>
      <c r="M20" s="137"/>
      <c r="N20" s="137"/>
      <c r="O20" s="169"/>
      <c r="P20" s="83"/>
      <c r="Q20" s="83"/>
      <c r="R20" s="83"/>
      <c r="S20" s="83"/>
      <c r="T20" s="83"/>
      <c r="U20" s="83"/>
      <c r="V20" s="173"/>
      <c r="W20" s="83"/>
      <c r="X20" s="83"/>
      <c r="Y20" s="83">
        <v>1</v>
      </c>
      <c r="Z20" s="83">
        <v>4</v>
      </c>
      <c r="AA20" s="83">
        <v>5</v>
      </c>
      <c r="AB20" s="83"/>
      <c r="AC20" s="83">
        <v>27</v>
      </c>
      <c r="AD20" s="147">
        <v>3</v>
      </c>
      <c r="AE20" s="312">
        <v>6</v>
      </c>
      <c r="AF20" s="83"/>
      <c r="AG20" s="83"/>
      <c r="AH20" s="83"/>
      <c r="AI20" s="185"/>
      <c r="AJ20" s="191"/>
    </row>
    <row r="21" spans="1:36">
      <c r="A21" s="129" t="s">
        <v>358</v>
      </c>
      <c r="B21" s="282" t="s">
        <v>10</v>
      </c>
      <c r="C21" s="137">
        <v>1</v>
      </c>
      <c r="D21" s="83"/>
      <c r="E21" s="83"/>
      <c r="F21" s="83">
        <v>2</v>
      </c>
      <c r="G21" s="83">
        <v>10</v>
      </c>
      <c r="H21" s="83">
        <v>4</v>
      </c>
      <c r="I21" s="83"/>
      <c r="J21" s="83"/>
      <c r="K21" s="147"/>
      <c r="L21" s="312"/>
      <c r="M21" s="137"/>
      <c r="N21" s="137"/>
      <c r="O21" s="83"/>
      <c r="P21" s="83"/>
      <c r="Q21" s="83"/>
      <c r="R21" s="83"/>
      <c r="S21" s="83"/>
      <c r="T21" s="83"/>
      <c r="U21" s="83"/>
      <c r="V21" s="91">
        <v>13</v>
      </c>
      <c r="W21" s="83">
        <v>11</v>
      </c>
      <c r="X21" s="83">
        <v>48</v>
      </c>
      <c r="Y21" s="83">
        <v>83</v>
      </c>
      <c r="Z21" s="83">
        <v>37</v>
      </c>
      <c r="AA21" s="83">
        <v>76</v>
      </c>
      <c r="AB21" s="83">
        <v>32</v>
      </c>
      <c r="AC21" s="83">
        <v>194</v>
      </c>
      <c r="AD21" s="147">
        <v>2</v>
      </c>
      <c r="AE21" s="312">
        <v>163</v>
      </c>
      <c r="AF21" s="83">
        <v>137</v>
      </c>
      <c r="AG21" s="83">
        <v>2</v>
      </c>
      <c r="AH21" s="83">
        <v>2</v>
      </c>
      <c r="AI21" s="185"/>
      <c r="AJ21" s="191"/>
    </row>
    <row r="22" spans="1:36">
      <c r="A22" s="130" t="s">
        <v>274</v>
      </c>
      <c r="B22" s="282"/>
      <c r="C22" s="137"/>
      <c r="D22" s="83"/>
      <c r="E22" s="83"/>
      <c r="F22" s="83"/>
      <c r="G22" s="83"/>
      <c r="H22" s="83"/>
      <c r="I22" s="83"/>
      <c r="J22" s="83"/>
      <c r="K22" s="147"/>
      <c r="L22" s="312"/>
      <c r="M22" s="137"/>
      <c r="N22" s="137"/>
      <c r="O22" s="83"/>
      <c r="P22" s="83"/>
      <c r="Q22" s="83"/>
      <c r="R22" s="83"/>
      <c r="S22" s="83"/>
      <c r="T22" s="83"/>
      <c r="U22" s="83"/>
      <c r="V22" s="91"/>
      <c r="W22" s="83">
        <v>5</v>
      </c>
      <c r="X22" s="83"/>
      <c r="Y22" s="83"/>
      <c r="Z22" s="83"/>
      <c r="AA22" s="83"/>
      <c r="AB22" s="83"/>
      <c r="AC22" s="83"/>
      <c r="AD22" s="147"/>
      <c r="AE22" s="312">
        <v>2</v>
      </c>
      <c r="AF22" s="83"/>
      <c r="AG22" s="83"/>
      <c r="AH22" s="83"/>
      <c r="AI22" s="185"/>
      <c r="AJ22" s="191"/>
    </row>
    <row r="23" spans="1:36">
      <c r="A23" s="130" t="s">
        <v>359</v>
      </c>
      <c r="B23" s="282"/>
      <c r="C23" s="137"/>
      <c r="D23" s="83"/>
      <c r="E23" s="83"/>
      <c r="F23" s="83"/>
      <c r="G23" s="83"/>
      <c r="H23" s="83"/>
      <c r="I23" s="83"/>
      <c r="J23" s="83"/>
      <c r="K23" s="147"/>
      <c r="L23" s="312"/>
      <c r="M23" s="137"/>
      <c r="N23" s="137"/>
      <c r="O23" s="83"/>
      <c r="P23" s="83"/>
      <c r="Q23" s="83"/>
      <c r="R23" s="83"/>
      <c r="S23" s="83"/>
      <c r="T23" s="83"/>
      <c r="U23" s="83"/>
      <c r="V23" s="91"/>
      <c r="W23" s="83">
        <v>1</v>
      </c>
      <c r="X23" s="83"/>
      <c r="Y23" s="83"/>
      <c r="Z23" s="83"/>
      <c r="AA23" s="83"/>
      <c r="AB23" s="83"/>
      <c r="AC23" s="83"/>
      <c r="AD23" s="147"/>
      <c r="AE23" s="312"/>
      <c r="AF23" s="83">
        <v>65</v>
      </c>
      <c r="AG23" s="83">
        <v>10</v>
      </c>
      <c r="AH23" s="83">
        <v>19</v>
      </c>
      <c r="AI23" s="185">
        <v>28</v>
      </c>
      <c r="AJ23" s="191"/>
    </row>
    <row r="24" spans="1:36">
      <c r="A24" s="129" t="s">
        <v>220</v>
      </c>
      <c r="B24" s="282" t="s">
        <v>10</v>
      </c>
      <c r="C24" s="137"/>
      <c r="D24" s="83"/>
      <c r="E24" s="83"/>
      <c r="F24" s="83">
        <v>3</v>
      </c>
      <c r="G24" s="83">
        <v>4</v>
      </c>
      <c r="H24" s="83"/>
      <c r="I24" s="83"/>
      <c r="J24" s="83">
        <v>2</v>
      </c>
      <c r="K24" s="147">
        <v>3</v>
      </c>
      <c r="L24" s="312">
        <v>7</v>
      </c>
      <c r="M24" s="137">
        <v>6</v>
      </c>
      <c r="N24" s="137">
        <v>2</v>
      </c>
      <c r="O24" s="83"/>
      <c r="P24" s="83"/>
      <c r="Q24" s="83"/>
      <c r="R24" s="83"/>
      <c r="S24" s="83"/>
      <c r="T24" s="83">
        <v>2</v>
      </c>
      <c r="U24" s="83">
        <v>1</v>
      </c>
      <c r="V24" s="91">
        <v>10</v>
      </c>
      <c r="W24" s="83"/>
      <c r="X24" s="83"/>
      <c r="Y24" s="83"/>
      <c r="Z24" s="83"/>
      <c r="AA24" s="83">
        <v>1</v>
      </c>
      <c r="AB24" s="83"/>
      <c r="AC24" s="83">
        <v>4</v>
      </c>
      <c r="AD24" s="147"/>
      <c r="AE24" s="312"/>
      <c r="AF24" s="83">
        <v>1</v>
      </c>
      <c r="AG24" s="83"/>
      <c r="AH24" s="83"/>
      <c r="AI24" s="185"/>
      <c r="AJ24" s="191"/>
    </row>
    <row r="25" spans="1:36">
      <c r="A25" s="130" t="s">
        <v>360</v>
      </c>
      <c r="B25" s="282"/>
      <c r="C25" s="137"/>
      <c r="D25" s="83"/>
      <c r="E25" s="83"/>
      <c r="F25" s="83"/>
      <c r="G25" s="83"/>
      <c r="H25" s="83"/>
      <c r="I25" s="83"/>
      <c r="J25" s="83"/>
      <c r="K25" s="147"/>
      <c r="L25" s="312"/>
      <c r="M25" s="137"/>
      <c r="N25" s="137"/>
      <c r="O25" s="83"/>
      <c r="P25" s="83"/>
      <c r="Q25" s="83"/>
      <c r="R25" s="83"/>
      <c r="S25" s="83"/>
      <c r="T25" s="83">
        <v>9</v>
      </c>
      <c r="U25" s="83">
        <v>15</v>
      </c>
      <c r="V25" s="91">
        <v>120</v>
      </c>
      <c r="W25" s="83">
        <v>410</v>
      </c>
      <c r="X25" s="83">
        <v>32</v>
      </c>
      <c r="Y25" s="83">
        <v>41</v>
      </c>
      <c r="Z25" s="83">
        <v>31</v>
      </c>
      <c r="AA25" s="83">
        <v>79</v>
      </c>
      <c r="AB25" s="83">
        <v>56</v>
      </c>
      <c r="AC25" s="83">
        <v>27</v>
      </c>
      <c r="AD25" s="147">
        <v>57</v>
      </c>
      <c r="AE25" s="312">
        <v>138</v>
      </c>
      <c r="AF25" s="83">
        <v>12</v>
      </c>
      <c r="AG25" s="83">
        <v>5</v>
      </c>
      <c r="AH25" s="83">
        <v>5</v>
      </c>
      <c r="AI25" s="185"/>
      <c r="AJ25" s="191"/>
    </row>
    <row r="26" spans="1:36">
      <c r="A26" s="207" t="s">
        <v>8</v>
      </c>
      <c r="B26" s="282"/>
      <c r="C26" s="137"/>
      <c r="D26" s="83"/>
      <c r="E26" s="83"/>
      <c r="F26" s="83"/>
      <c r="G26" s="83"/>
      <c r="H26" s="83"/>
      <c r="I26" s="83"/>
      <c r="J26" s="83"/>
      <c r="K26" s="147"/>
      <c r="L26" s="312"/>
      <c r="M26" s="137"/>
      <c r="N26" s="137"/>
      <c r="O26" s="83"/>
      <c r="P26" s="83"/>
      <c r="Q26" s="83"/>
      <c r="R26" s="83"/>
      <c r="S26" s="83"/>
      <c r="T26" s="83"/>
      <c r="U26" s="83"/>
      <c r="V26" s="91"/>
      <c r="W26" s="83"/>
      <c r="X26" s="83"/>
      <c r="Y26" s="83"/>
      <c r="Z26" s="83"/>
      <c r="AA26" s="83"/>
      <c r="AB26" s="83"/>
      <c r="AC26" s="83">
        <v>1</v>
      </c>
      <c r="AD26" s="147">
        <v>1</v>
      </c>
      <c r="AE26" s="312"/>
      <c r="AF26" s="83"/>
      <c r="AG26" s="83"/>
      <c r="AH26" s="83"/>
      <c r="AI26" s="185"/>
      <c r="AJ26" s="191"/>
    </row>
    <row r="27" spans="1:36">
      <c r="A27" s="206" t="s">
        <v>361</v>
      </c>
      <c r="B27" s="282" t="s">
        <v>10</v>
      </c>
      <c r="C27" s="137">
        <v>3</v>
      </c>
      <c r="D27" s="83"/>
      <c r="E27" s="83">
        <v>1</v>
      </c>
      <c r="F27" s="83">
        <v>4</v>
      </c>
      <c r="G27" s="83">
        <v>7</v>
      </c>
      <c r="H27" s="83">
        <v>1</v>
      </c>
      <c r="I27" s="83"/>
      <c r="J27" s="83"/>
      <c r="K27" s="147"/>
      <c r="L27" s="312">
        <v>2</v>
      </c>
      <c r="M27" s="137">
        <v>5</v>
      </c>
      <c r="N27" s="137">
        <v>7</v>
      </c>
      <c r="O27" s="83"/>
      <c r="P27" s="83"/>
      <c r="Q27" s="83">
        <v>1</v>
      </c>
      <c r="R27" s="83"/>
      <c r="S27" s="83"/>
      <c r="T27" s="83">
        <v>4</v>
      </c>
      <c r="U27" s="83">
        <v>1</v>
      </c>
      <c r="V27" s="91">
        <v>48</v>
      </c>
      <c r="W27" s="83">
        <v>126</v>
      </c>
      <c r="X27" s="83">
        <v>16</v>
      </c>
      <c r="Y27" s="83">
        <v>41</v>
      </c>
      <c r="Z27" s="83">
        <v>71</v>
      </c>
      <c r="AA27" s="83">
        <v>73</v>
      </c>
      <c r="AB27" s="83">
        <v>14</v>
      </c>
      <c r="AC27" s="83">
        <v>79</v>
      </c>
      <c r="AD27" s="147">
        <v>13</v>
      </c>
      <c r="AE27" s="312">
        <v>129</v>
      </c>
      <c r="AF27" s="83">
        <v>37</v>
      </c>
      <c r="AG27" s="83">
        <v>2</v>
      </c>
      <c r="AH27" s="83">
        <v>14</v>
      </c>
      <c r="AI27" s="185"/>
      <c r="AJ27" s="191"/>
    </row>
    <row r="28" spans="1:36">
      <c r="A28" s="206" t="s">
        <v>221</v>
      </c>
      <c r="B28" s="282" t="s">
        <v>10</v>
      </c>
      <c r="C28" s="137"/>
      <c r="D28" s="83"/>
      <c r="E28" s="83"/>
      <c r="F28" s="83">
        <v>1</v>
      </c>
      <c r="G28" s="83">
        <v>2</v>
      </c>
      <c r="H28" s="83"/>
      <c r="I28" s="83"/>
      <c r="J28" s="83"/>
      <c r="K28" s="147"/>
      <c r="L28" s="312"/>
      <c r="M28" s="137"/>
      <c r="N28" s="137"/>
      <c r="O28" s="83"/>
      <c r="P28" s="83"/>
      <c r="Q28" s="83"/>
      <c r="R28" s="83"/>
      <c r="S28" s="83"/>
      <c r="T28" s="83"/>
      <c r="U28" s="83"/>
      <c r="V28" s="91">
        <v>1</v>
      </c>
      <c r="W28" s="83">
        <v>8</v>
      </c>
      <c r="X28" s="83"/>
      <c r="Y28" s="83">
        <v>4</v>
      </c>
      <c r="Z28" s="83">
        <v>40</v>
      </c>
      <c r="AA28" s="83">
        <v>18</v>
      </c>
      <c r="AB28" s="83"/>
      <c r="AC28" s="83">
        <v>12</v>
      </c>
      <c r="AD28" s="147"/>
      <c r="AE28" s="312"/>
      <c r="AF28" s="83"/>
      <c r="AG28" s="83"/>
      <c r="AH28" s="83"/>
      <c r="AI28" s="185"/>
      <c r="AJ28" s="191"/>
    </row>
    <row r="29" spans="1:36">
      <c r="A29" s="208" t="s">
        <v>222</v>
      </c>
      <c r="B29" s="282" t="s">
        <v>511</v>
      </c>
      <c r="C29" s="137"/>
      <c r="D29" s="83"/>
      <c r="E29" s="83"/>
      <c r="F29" s="83"/>
      <c r="G29" s="83"/>
      <c r="H29" s="83"/>
      <c r="I29" s="83"/>
      <c r="J29" s="83"/>
      <c r="K29" s="147"/>
      <c r="L29" s="312"/>
      <c r="M29" s="137"/>
      <c r="N29" s="137"/>
      <c r="O29" s="83"/>
      <c r="P29" s="83"/>
      <c r="Q29" s="83"/>
      <c r="R29" s="83"/>
      <c r="S29" s="83"/>
      <c r="T29" s="83"/>
      <c r="U29" s="83"/>
      <c r="V29" s="91"/>
      <c r="W29" s="83"/>
      <c r="X29" s="83"/>
      <c r="Y29" s="83"/>
      <c r="Z29" s="83"/>
      <c r="AA29" s="83"/>
      <c r="AB29" s="83"/>
      <c r="AC29" s="83"/>
      <c r="AD29" s="147"/>
      <c r="AE29" s="312"/>
      <c r="AF29" s="169"/>
      <c r="AG29" s="83">
        <v>33</v>
      </c>
      <c r="AH29" s="83">
        <v>11</v>
      </c>
      <c r="AI29" s="185">
        <v>9</v>
      </c>
      <c r="AJ29" s="191"/>
    </row>
    <row r="30" spans="1:36">
      <c r="A30" s="129" t="s">
        <v>11</v>
      </c>
      <c r="B30" s="282" t="s">
        <v>10</v>
      </c>
      <c r="C30" s="137"/>
      <c r="D30" s="83"/>
      <c r="E30" s="83">
        <v>1</v>
      </c>
      <c r="F30" s="83">
        <v>3</v>
      </c>
      <c r="G30" s="83">
        <v>8</v>
      </c>
      <c r="H30" s="83">
        <v>1</v>
      </c>
      <c r="I30" s="83"/>
      <c r="J30" s="83">
        <v>2</v>
      </c>
      <c r="K30" s="147"/>
      <c r="L30" s="312">
        <v>27</v>
      </c>
      <c r="M30" s="137">
        <v>7</v>
      </c>
      <c r="N30" s="137">
        <v>15</v>
      </c>
      <c r="O30" s="83">
        <v>25</v>
      </c>
      <c r="P30" s="83"/>
      <c r="Q30" s="83">
        <v>1</v>
      </c>
      <c r="R30" s="83"/>
      <c r="S30" s="83"/>
      <c r="T30" s="83">
        <v>30</v>
      </c>
      <c r="U30" s="83">
        <v>15</v>
      </c>
      <c r="V30" s="91">
        <v>75</v>
      </c>
      <c r="W30" s="83">
        <v>126</v>
      </c>
      <c r="X30" s="83">
        <v>18</v>
      </c>
      <c r="Y30" s="83">
        <v>66</v>
      </c>
      <c r="Z30" s="83">
        <v>50</v>
      </c>
      <c r="AA30" s="83">
        <v>58</v>
      </c>
      <c r="AB30" s="83">
        <v>13</v>
      </c>
      <c r="AC30" s="83"/>
      <c r="AD30" s="147">
        <v>102</v>
      </c>
      <c r="AE30" s="312">
        <v>86</v>
      </c>
      <c r="AF30" s="83">
        <v>58</v>
      </c>
      <c r="AG30" s="83">
        <v>24</v>
      </c>
      <c r="AH30" s="83">
        <v>11</v>
      </c>
      <c r="AI30" s="185"/>
      <c r="AJ30" s="191"/>
    </row>
    <row r="31" spans="1:36">
      <c r="A31" s="131" t="s">
        <v>362</v>
      </c>
      <c r="B31" s="282" t="s">
        <v>511</v>
      </c>
      <c r="C31" s="137"/>
      <c r="D31" s="83"/>
      <c r="E31" s="83"/>
      <c r="F31" s="83"/>
      <c r="G31" s="83"/>
      <c r="H31" s="83"/>
      <c r="I31" s="83"/>
      <c r="J31" s="83"/>
      <c r="K31" s="147"/>
      <c r="L31" s="312"/>
      <c r="M31" s="137"/>
      <c r="N31" s="137"/>
      <c r="O31" s="83"/>
      <c r="P31" s="83"/>
      <c r="Q31" s="83"/>
      <c r="R31" s="83"/>
      <c r="S31" s="83"/>
      <c r="T31" s="83"/>
      <c r="U31" s="83"/>
      <c r="V31" s="91"/>
      <c r="W31" s="83"/>
      <c r="X31" s="83"/>
      <c r="Y31" s="83"/>
      <c r="Z31" s="83"/>
      <c r="AA31" s="83"/>
      <c r="AB31" s="83"/>
      <c r="AC31" s="83"/>
      <c r="AD31" s="147"/>
      <c r="AE31" s="312"/>
      <c r="AF31" s="83" t="s">
        <v>275</v>
      </c>
      <c r="AG31" s="83"/>
      <c r="AH31" s="83">
        <v>10</v>
      </c>
      <c r="AI31" s="185">
        <v>141</v>
      </c>
      <c r="AJ31" s="191"/>
    </row>
    <row r="32" spans="1:36">
      <c r="A32" s="130" t="s">
        <v>276</v>
      </c>
      <c r="B32" s="282"/>
      <c r="C32" s="137"/>
      <c r="D32" s="83"/>
      <c r="E32" s="83"/>
      <c r="F32" s="83"/>
      <c r="G32" s="83"/>
      <c r="H32" s="83"/>
      <c r="I32" s="83"/>
      <c r="J32" s="83"/>
      <c r="K32" s="147"/>
      <c r="L32" s="312"/>
      <c r="M32" s="137"/>
      <c r="N32" s="137"/>
      <c r="O32" s="83"/>
      <c r="P32" s="83"/>
      <c r="Q32" s="83"/>
      <c r="R32" s="83"/>
      <c r="S32" s="83"/>
      <c r="T32" s="83">
        <v>1</v>
      </c>
      <c r="U32" s="83"/>
      <c r="V32" s="91"/>
      <c r="W32" s="83"/>
      <c r="X32" s="83"/>
      <c r="Y32" s="83"/>
      <c r="Z32" s="83"/>
      <c r="AA32" s="83"/>
      <c r="AB32" s="83"/>
      <c r="AC32" s="83"/>
      <c r="AD32" s="147"/>
      <c r="AE32" s="312"/>
      <c r="AF32" s="83"/>
      <c r="AG32" s="83"/>
      <c r="AH32" s="83"/>
      <c r="AI32" s="185"/>
      <c r="AJ32" s="191"/>
    </row>
    <row r="33" spans="1:36">
      <c r="A33" s="116" t="s">
        <v>363</v>
      </c>
      <c r="B33" s="252"/>
      <c r="C33" s="137">
        <v>1</v>
      </c>
      <c r="D33" s="83"/>
      <c r="E33" s="83"/>
      <c r="F33" s="83"/>
      <c r="G33" s="83"/>
      <c r="H33" s="83"/>
      <c r="I33" s="83"/>
      <c r="J33" s="83"/>
      <c r="K33" s="147"/>
      <c r="L33" s="312">
        <v>5</v>
      </c>
      <c r="M33" s="137">
        <v>2</v>
      </c>
      <c r="N33" s="137">
        <v>1</v>
      </c>
      <c r="O33" s="83"/>
      <c r="P33" s="83"/>
      <c r="Q33" s="83"/>
      <c r="R33" s="83"/>
      <c r="S33" s="83"/>
      <c r="T33" s="83"/>
      <c r="U33" s="83"/>
      <c r="V33" s="91"/>
      <c r="W33" s="83">
        <v>1</v>
      </c>
      <c r="X33" s="83"/>
      <c r="Y33" s="83"/>
      <c r="Z33" s="83"/>
      <c r="AA33" s="83"/>
      <c r="AB33" s="83"/>
      <c r="AC33" s="83">
        <v>1</v>
      </c>
      <c r="AD33" s="147">
        <v>1</v>
      </c>
      <c r="AE33" s="312">
        <v>1</v>
      </c>
      <c r="AF33" s="83">
        <v>2</v>
      </c>
      <c r="AG33" s="83"/>
      <c r="AH33" s="83"/>
      <c r="AI33" s="185"/>
      <c r="AJ33" s="191"/>
    </row>
    <row r="34" spans="1:36">
      <c r="A34" s="209" t="s">
        <v>224</v>
      </c>
      <c r="B34" s="252"/>
      <c r="C34" s="137"/>
      <c r="D34" s="83"/>
      <c r="E34" s="83"/>
      <c r="F34" s="83"/>
      <c r="G34" s="83"/>
      <c r="H34" s="83"/>
      <c r="I34" s="83"/>
      <c r="J34" s="83"/>
      <c r="K34" s="147"/>
      <c r="L34" s="312"/>
      <c r="M34" s="137"/>
      <c r="N34" s="137"/>
      <c r="O34" s="83">
        <v>1</v>
      </c>
      <c r="P34" s="83"/>
      <c r="Q34" s="83"/>
      <c r="R34" s="83"/>
      <c r="S34" s="83"/>
      <c r="T34" s="83">
        <v>2</v>
      </c>
      <c r="U34" s="83">
        <v>1</v>
      </c>
      <c r="V34" s="91"/>
      <c r="W34" s="83">
        <v>1</v>
      </c>
      <c r="X34" s="83"/>
      <c r="Y34" s="83">
        <v>5</v>
      </c>
      <c r="Z34" s="83">
        <v>3</v>
      </c>
      <c r="AA34" s="83">
        <v>1</v>
      </c>
      <c r="AB34" s="83"/>
      <c r="AC34" s="83">
        <v>1</v>
      </c>
      <c r="AD34" s="147"/>
      <c r="AE34" s="312"/>
      <c r="AF34" s="83">
        <v>5</v>
      </c>
      <c r="AG34" s="83"/>
      <c r="AH34" s="83"/>
      <c r="AI34" s="185">
        <v>1</v>
      </c>
      <c r="AJ34" s="191"/>
    </row>
    <row r="35" spans="1:36">
      <c r="A35" s="210" t="s">
        <v>12</v>
      </c>
      <c r="B35" s="175" t="s">
        <v>10</v>
      </c>
      <c r="C35" s="137"/>
      <c r="D35" s="83"/>
      <c r="E35" s="83">
        <v>3</v>
      </c>
      <c r="F35" s="83"/>
      <c r="G35" s="83">
        <v>6</v>
      </c>
      <c r="H35" s="83"/>
      <c r="I35" s="83"/>
      <c r="J35" s="83"/>
      <c r="K35" s="147"/>
      <c r="L35" s="312">
        <v>3</v>
      </c>
      <c r="M35" s="137">
        <v>2</v>
      </c>
      <c r="N35" s="137"/>
      <c r="O35" s="83"/>
      <c r="P35" s="83"/>
      <c r="Q35" s="83"/>
      <c r="R35" s="83"/>
      <c r="S35" s="83"/>
      <c r="T35" s="83"/>
      <c r="U35" s="83"/>
      <c r="V35" s="91">
        <v>7</v>
      </c>
      <c r="W35" s="83">
        <v>5</v>
      </c>
      <c r="X35" s="83">
        <v>6</v>
      </c>
      <c r="Y35" s="83">
        <v>7</v>
      </c>
      <c r="Z35" s="83">
        <v>9</v>
      </c>
      <c r="AA35" s="83">
        <v>18</v>
      </c>
      <c r="AB35" s="83">
        <v>8</v>
      </c>
      <c r="AC35" s="83">
        <v>1</v>
      </c>
      <c r="AD35" s="147">
        <v>6</v>
      </c>
      <c r="AE35" s="312">
        <v>5</v>
      </c>
      <c r="AF35" s="83">
        <v>8</v>
      </c>
      <c r="AG35" s="83"/>
      <c r="AH35" s="83"/>
      <c r="AI35" s="185"/>
      <c r="AJ35" s="191"/>
    </row>
    <row r="36" spans="1:36">
      <c r="A36" s="210" t="s">
        <v>225</v>
      </c>
      <c r="B36" s="175" t="s">
        <v>10</v>
      </c>
      <c r="C36" s="137"/>
      <c r="D36" s="83"/>
      <c r="E36" s="83">
        <v>5</v>
      </c>
      <c r="F36" s="83">
        <v>2</v>
      </c>
      <c r="G36" s="83">
        <v>4</v>
      </c>
      <c r="H36" s="83"/>
      <c r="I36" s="83"/>
      <c r="J36" s="83"/>
      <c r="K36" s="147"/>
      <c r="L36" s="312">
        <v>9</v>
      </c>
      <c r="M36" s="137">
        <v>3</v>
      </c>
      <c r="N36" s="137"/>
      <c r="O36" s="83"/>
      <c r="P36" s="83"/>
      <c r="Q36" s="83"/>
      <c r="R36" s="83"/>
      <c r="S36" s="83"/>
      <c r="T36" s="83">
        <v>3</v>
      </c>
      <c r="U36" s="83">
        <v>2</v>
      </c>
      <c r="V36" s="91">
        <v>4</v>
      </c>
      <c r="W36" s="83">
        <v>38</v>
      </c>
      <c r="X36" s="83">
        <v>13</v>
      </c>
      <c r="Y36" s="83">
        <v>12</v>
      </c>
      <c r="Z36" s="83">
        <v>12</v>
      </c>
      <c r="AA36" s="83">
        <v>10</v>
      </c>
      <c r="AB36" s="83">
        <v>2</v>
      </c>
      <c r="AC36" s="83">
        <v>2</v>
      </c>
      <c r="AD36" s="147">
        <v>9</v>
      </c>
      <c r="AE36" s="312">
        <v>3</v>
      </c>
      <c r="AF36" s="83"/>
      <c r="AG36" s="83"/>
      <c r="AH36" s="83"/>
      <c r="AI36" s="185"/>
      <c r="AJ36" s="191"/>
    </row>
    <row r="37" spans="1:36">
      <c r="A37" s="113" t="s">
        <v>153</v>
      </c>
      <c r="B37" s="282"/>
      <c r="C37" s="137">
        <v>10</v>
      </c>
      <c r="D37" s="83"/>
      <c r="E37" s="83">
        <v>8</v>
      </c>
      <c r="F37" s="83">
        <v>3</v>
      </c>
      <c r="G37" s="83">
        <v>41</v>
      </c>
      <c r="H37" s="83"/>
      <c r="I37" s="83">
        <v>4</v>
      </c>
      <c r="J37" s="83">
        <v>10</v>
      </c>
      <c r="K37" s="147">
        <v>4</v>
      </c>
      <c r="L37" s="312">
        <v>39</v>
      </c>
      <c r="M37" s="137">
        <v>13</v>
      </c>
      <c r="N37" s="137">
        <v>7</v>
      </c>
      <c r="O37" s="83">
        <v>15</v>
      </c>
      <c r="P37" s="83"/>
      <c r="Q37" s="83">
        <v>1</v>
      </c>
      <c r="R37" s="83"/>
      <c r="S37" s="83"/>
      <c r="T37" s="83">
        <v>5</v>
      </c>
      <c r="U37" s="83">
        <v>3</v>
      </c>
      <c r="V37" s="91">
        <v>190</v>
      </c>
      <c r="W37" s="83">
        <v>685</v>
      </c>
      <c r="X37" s="83">
        <v>65</v>
      </c>
      <c r="Y37" s="83">
        <v>78</v>
      </c>
      <c r="Z37" s="83">
        <v>172</v>
      </c>
      <c r="AA37" s="83">
        <v>15</v>
      </c>
      <c r="AB37" s="83">
        <v>61</v>
      </c>
      <c r="AC37" s="83">
        <v>175</v>
      </c>
      <c r="AD37" s="147">
        <v>104</v>
      </c>
      <c r="AE37" s="312">
        <v>194</v>
      </c>
      <c r="AF37" s="83">
        <v>121</v>
      </c>
      <c r="AG37" s="83">
        <v>8</v>
      </c>
      <c r="AH37" s="83">
        <v>10</v>
      </c>
      <c r="AI37" s="185"/>
      <c r="AJ37" s="191"/>
    </row>
    <row r="38" spans="1:36">
      <c r="A38" s="206" t="s">
        <v>15</v>
      </c>
      <c r="B38" s="282" t="s">
        <v>10</v>
      </c>
      <c r="C38" s="137"/>
      <c r="D38" s="83"/>
      <c r="E38" s="83">
        <v>5</v>
      </c>
      <c r="F38" s="83">
        <v>1</v>
      </c>
      <c r="G38" s="83">
        <v>7</v>
      </c>
      <c r="H38" s="83"/>
      <c r="I38" s="83"/>
      <c r="J38" s="83"/>
      <c r="K38" s="147"/>
      <c r="L38" s="312"/>
      <c r="M38" s="137"/>
      <c r="N38" s="137"/>
      <c r="O38" s="83"/>
      <c r="P38" s="83"/>
      <c r="Q38" s="83"/>
      <c r="R38" s="83"/>
      <c r="S38" s="83"/>
      <c r="T38" s="83"/>
      <c r="U38" s="83"/>
      <c r="V38" s="91">
        <v>25</v>
      </c>
      <c r="W38" s="83"/>
      <c r="X38" s="83"/>
      <c r="Y38" s="83">
        <v>1</v>
      </c>
      <c r="Z38" s="83">
        <v>4</v>
      </c>
      <c r="AA38" s="83">
        <v>3</v>
      </c>
      <c r="AB38" s="83">
        <v>6</v>
      </c>
      <c r="AC38" s="83">
        <v>4</v>
      </c>
      <c r="AD38" s="147">
        <v>36</v>
      </c>
      <c r="AE38" s="312">
        <v>43</v>
      </c>
      <c r="AF38" s="83">
        <v>19</v>
      </c>
      <c r="AG38" s="83">
        <v>7</v>
      </c>
      <c r="AH38" s="83">
        <v>1</v>
      </c>
      <c r="AI38" s="185"/>
      <c r="AJ38" s="191"/>
    </row>
    <row r="39" spans="1:36">
      <c r="A39" s="206" t="s">
        <v>176</v>
      </c>
      <c r="B39" s="282" t="s">
        <v>10</v>
      </c>
      <c r="C39" s="137"/>
      <c r="D39" s="83"/>
      <c r="E39" s="83"/>
      <c r="F39" s="83"/>
      <c r="G39" s="83"/>
      <c r="H39" s="83"/>
      <c r="I39" s="83"/>
      <c r="J39" s="83"/>
      <c r="K39" s="147"/>
      <c r="L39" s="312"/>
      <c r="M39" s="137"/>
      <c r="N39" s="137"/>
      <c r="O39" s="83"/>
      <c r="P39" s="83"/>
      <c r="Q39" s="83"/>
      <c r="R39" s="83"/>
      <c r="S39" s="83"/>
      <c r="T39" s="83"/>
      <c r="U39" s="83"/>
      <c r="V39" s="91"/>
      <c r="W39" s="83"/>
      <c r="X39" s="83"/>
      <c r="Y39" s="83">
        <v>1</v>
      </c>
      <c r="Z39" s="83">
        <v>4</v>
      </c>
      <c r="AA39" s="83"/>
      <c r="AB39" s="83">
        <v>3</v>
      </c>
      <c r="AC39" s="83"/>
      <c r="AD39" s="147"/>
      <c r="AE39" s="312"/>
      <c r="AF39" s="83"/>
      <c r="AG39" s="83"/>
      <c r="AH39" s="83"/>
      <c r="AI39" s="185"/>
      <c r="AJ39" s="301"/>
    </row>
    <row r="40" spans="1:36">
      <c r="A40" s="206" t="s">
        <v>277</v>
      </c>
      <c r="B40" s="282" t="s">
        <v>10</v>
      </c>
      <c r="C40" s="137">
        <v>1</v>
      </c>
      <c r="D40" s="83"/>
      <c r="E40" s="83">
        <v>5</v>
      </c>
      <c r="F40" s="83"/>
      <c r="G40" s="83">
        <v>15</v>
      </c>
      <c r="H40" s="83"/>
      <c r="I40" s="83"/>
      <c r="J40" s="83"/>
      <c r="K40" s="147"/>
      <c r="L40" s="312"/>
      <c r="M40" s="137"/>
      <c r="N40" s="137"/>
      <c r="O40" s="83"/>
      <c r="P40" s="83"/>
      <c r="Q40" s="83"/>
      <c r="R40" s="83"/>
      <c r="S40" s="83"/>
      <c r="T40" s="83"/>
      <c r="U40" s="83"/>
      <c r="V40" s="91"/>
      <c r="W40" s="83"/>
      <c r="X40" s="83"/>
      <c r="Y40" s="83"/>
      <c r="Z40" s="83"/>
      <c r="AA40" s="83"/>
      <c r="AB40" s="83"/>
      <c r="AC40" s="83"/>
      <c r="AD40" s="147"/>
      <c r="AE40" s="312"/>
      <c r="AF40" s="83"/>
      <c r="AG40" s="83"/>
      <c r="AH40" s="83"/>
      <c r="AI40" s="185"/>
      <c r="AJ40" s="191"/>
    </row>
    <row r="41" spans="1:36">
      <c r="A41" s="208" t="s">
        <v>16</v>
      </c>
      <c r="B41" s="282" t="s">
        <v>511</v>
      </c>
      <c r="C41" s="137"/>
      <c r="D41" s="83"/>
      <c r="E41" s="83"/>
      <c r="F41" s="83"/>
      <c r="G41" s="83">
        <v>4</v>
      </c>
      <c r="H41" s="83"/>
      <c r="I41" s="83"/>
      <c r="J41" s="83"/>
      <c r="K41" s="147"/>
      <c r="L41" s="312"/>
      <c r="M41" s="137"/>
      <c r="N41" s="137">
        <v>1</v>
      </c>
      <c r="O41" s="83"/>
      <c r="P41" s="83"/>
      <c r="Q41" s="83"/>
      <c r="R41" s="83"/>
      <c r="S41" s="83"/>
      <c r="T41" s="83"/>
      <c r="U41" s="83"/>
      <c r="V41" s="91">
        <v>19</v>
      </c>
      <c r="W41" s="83">
        <v>147</v>
      </c>
      <c r="X41" s="83">
        <v>20</v>
      </c>
      <c r="Y41" s="83">
        <v>5</v>
      </c>
      <c r="Z41" s="83">
        <v>7</v>
      </c>
      <c r="AA41" s="83">
        <v>1</v>
      </c>
      <c r="AB41" s="83">
        <v>8</v>
      </c>
      <c r="AC41" s="83">
        <v>13</v>
      </c>
      <c r="AD41" s="147">
        <v>14</v>
      </c>
      <c r="AE41" s="312">
        <v>79</v>
      </c>
      <c r="AF41" s="83">
        <v>21</v>
      </c>
      <c r="AG41" s="83"/>
      <c r="AH41" s="83"/>
      <c r="AI41" s="185"/>
      <c r="AJ41" s="191"/>
    </row>
    <row r="42" spans="1:36">
      <c r="A42" s="113" t="s">
        <v>364</v>
      </c>
      <c r="B42" s="282"/>
      <c r="C42" s="137"/>
      <c r="D42" s="83"/>
      <c r="E42" s="83">
        <v>1</v>
      </c>
      <c r="F42" s="83"/>
      <c r="G42" s="83">
        <v>2</v>
      </c>
      <c r="H42" s="83"/>
      <c r="I42" s="83">
        <v>1</v>
      </c>
      <c r="J42" s="83"/>
      <c r="K42" s="147"/>
      <c r="L42" s="312"/>
      <c r="M42" s="137"/>
      <c r="N42" s="137"/>
      <c r="O42" s="83"/>
      <c r="P42" s="83"/>
      <c r="Q42" s="83"/>
      <c r="R42" s="83"/>
      <c r="S42" s="83"/>
      <c r="T42" s="83"/>
      <c r="U42" s="83"/>
      <c r="V42" s="91"/>
      <c r="W42" s="83">
        <v>2</v>
      </c>
      <c r="X42" s="83"/>
      <c r="Y42" s="83">
        <v>4</v>
      </c>
      <c r="Z42" s="83">
        <v>3</v>
      </c>
      <c r="AA42" s="83"/>
      <c r="AB42" s="83">
        <v>2</v>
      </c>
      <c r="AC42" s="83">
        <v>5</v>
      </c>
      <c r="AD42" s="147">
        <v>4</v>
      </c>
      <c r="AE42" s="312">
        <v>5</v>
      </c>
      <c r="AF42" s="83">
        <v>4</v>
      </c>
      <c r="AG42" s="83"/>
      <c r="AH42" s="83"/>
      <c r="AI42" s="185"/>
      <c r="AJ42" s="191"/>
    </row>
    <row r="43" spans="1:36">
      <c r="A43" s="133" t="s">
        <v>278</v>
      </c>
      <c r="B43" s="282" t="s">
        <v>18</v>
      </c>
      <c r="C43" s="137"/>
      <c r="D43" s="83"/>
      <c r="E43" s="83"/>
      <c r="F43" s="83"/>
      <c r="G43" s="83">
        <v>15</v>
      </c>
      <c r="H43" s="83"/>
      <c r="I43" s="83"/>
      <c r="J43" s="83"/>
      <c r="K43" s="147"/>
      <c r="L43" s="312"/>
      <c r="M43" s="137"/>
      <c r="N43" s="137"/>
      <c r="O43" s="83"/>
      <c r="P43" s="83"/>
      <c r="Q43" s="83"/>
      <c r="R43" s="83"/>
      <c r="S43" s="83"/>
      <c r="T43" s="83"/>
      <c r="U43" s="83"/>
      <c r="V43" s="91"/>
      <c r="W43" s="83"/>
      <c r="X43" s="83"/>
      <c r="Y43" s="83"/>
      <c r="Z43" s="83"/>
      <c r="AA43" s="83"/>
      <c r="AB43" s="83"/>
      <c r="AC43" s="83"/>
      <c r="AD43" s="147"/>
      <c r="AE43" s="312"/>
      <c r="AF43" s="83"/>
      <c r="AG43" s="83"/>
      <c r="AH43" s="83"/>
      <c r="AI43" s="185"/>
      <c r="AJ43" s="191"/>
    </row>
    <row r="44" spans="1:36">
      <c r="A44" s="211" t="s">
        <v>367</v>
      </c>
      <c r="B44" s="282" t="s">
        <v>18</v>
      </c>
      <c r="C44" s="137"/>
      <c r="D44" s="83"/>
      <c r="E44" s="83">
        <v>2</v>
      </c>
      <c r="F44" s="83"/>
      <c r="G44" s="83">
        <v>10</v>
      </c>
      <c r="H44" s="83"/>
      <c r="I44" s="83"/>
      <c r="J44" s="83"/>
      <c r="K44" s="147"/>
      <c r="L44" s="312"/>
      <c r="M44" s="137"/>
      <c r="N44" s="137"/>
      <c r="O44" s="83"/>
      <c r="P44" s="83"/>
      <c r="Q44" s="83"/>
      <c r="R44" s="83"/>
      <c r="S44" s="83"/>
      <c r="T44" s="83"/>
      <c r="U44" s="83"/>
      <c r="V44" s="91"/>
      <c r="W44" s="83">
        <v>1</v>
      </c>
      <c r="X44" s="83"/>
      <c r="Y44" s="83"/>
      <c r="Z44" s="83">
        <v>3</v>
      </c>
      <c r="AA44" s="83"/>
      <c r="AB44" s="83">
        <v>1</v>
      </c>
      <c r="AC44" s="83"/>
      <c r="AD44" s="147">
        <v>3</v>
      </c>
      <c r="AE44" s="312">
        <v>1</v>
      </c>
      <c r="AF44" s="83"/>
      <c r="AG44" s="83"/>
      <c r="AH44" s="83"/>
      <c r="AI44" s="185"/>
      <c r="AJ44" s="191"/>
    </row>
    <row r="45" spans="1:36">
      <c r="A45" s="129" t="s">
        <v>19</v>
      </c>
      <c r="B45" s="282" t="s">
        <v>10</v>
      </c>
      <c r="C45" s="137"/>
      <c r="D45" s="83"/>
      <c r="E45" s="83"/>
      <c r="F45" s="83"/>
      <c r="G45" s="83">
        <v>2</v>
      </c>
      <c r="H45" s="83"/>
      <c r="I45" s="83"/>
      <c r="J45" s="83"/>
      <c r="K45" s="147"/>
      <c r="L45" s="312"/>
      <c r="M45" s="137"/>
      <c r="N45" s="137"/>
      <c r="O45" s="83"/>
      <c r="P45" s="83"/>
      <c r="Q45" s="83"/>
      <c r="R45" s="83"/>
      <c r="S45" s="83"/>
      <c r="T45" s="83"/>
      <c r="U45" s="83"/>
      <c r="V45" s="91"/>
      <c r="W45" s="83">
        <v>3</v>
      </c>
      <c r="X45" s="83"/>
      <c r="Y45" s="83"/>
      <c r="Z45" s="83"/>
      <c r="AA45" s="83"/>
      <c r="AB45" s="83"/>
      <c r="AC45" s="83">
        <v>27</v>
      </c>
      <c r="AD45" s="147">
        <v>1</v>
      </c>
      <c r="AE45" s="312">
        <v>2</v>
      </c>
      <c r="AF45" s="83">
        <v>5</v>
      </c>
      <c r="AG45" s="83"/>
      <c r="AH45" s="83"/>
      <c r="AI45" s="185"/>
      <c r="AJ45" s="191"/>
    </row>
    <row r="46" spans="1:36">
      <c r="A46" s="206" t="s">
        <v>177</v>
      </c>
      <c r="B46" s="282" t="s">
        <v>10</v>
      </c>
      <c r="C46" s="137">
        <v>1</v>
      </c>
      <c r="D46" s="83"/>
      <c r="E46" s="83">
        <v>33</v>
      </c>
      <c r="F46" s="83">
        <v>1</v>
      </c>
      <c r="G46" s="83">
        <v>1</v>
      </c>
      <c r="H46" s="83"/>
      <c r="I46" s="83"/>
      <c r="J46" s="83"/>
      <c r="K46" s="147"/>
      <c r="L46" s="312">
        <v>3</v>
      </c>
      <c r="M46" s="137"/>
      <c r="N46" s="137"/>
      <c r="O46" s="83"/>
      <c r="P46" s="83"/>
      <c r="Q46" s="83"/>
      <c r="R46" s="83"/>
      <c r="S46" s="83"/>
      <c r="T46" s="83"/>
      <c r="U46" s="83"/>
      <c r="V46" s="91">
        <v>13</v>
      </c>
      <c r="W46" s="83">
        <v>5</v>
      </c>
      <c r="X46" s="83"/>
      <c r="Y46" s="83">
        <v>3</v>
      </c>
      <c r="Z46" s="83">
        <v>4</v>
      </c>
      <c r="AA46" s="83"/>
      <c r="AB46" s="83"/>
      <c r="AC46" s="83">
        <v>6</v>
      </c>
      <c r="AD46" s="147">
        <v>5</v>
      </c>
      <c r="AE46" s="312">
        <v>2</v>
      </c>
      <c r="AF46" s="83">
        <v>1</v>
      </c>
      <c r="AG46" s="83"/>
      <c r="AH46" s="83"/>
      <c r="AI46" s="185"/>
      <c r="AJ46" s="191"/>
    </row>
    <row r="47" spans="1:36">
      <c r="A47" s="113" t="s">
        <v>160</v>
      </c>
      <c r="B47" s="282"/>
      <c r="C47" s="137"/>
      <c r="D47" s="83"/>
      <c r="E47" s="83">
        <v>14</v>
      </c>
      <c r="F47" s="83"/>
      <c r="G47" s="83">
        <v>7</v>
      </c>
      <c r="H47" s="83"/>
      <c r="I47" s="83"/>
      <c r="J47" s="83">
        <v>10</v>
      </c>
      <c r="K47" s="147">
        <v>21</v>
      </c>
      <c r="L47" s="312">
        <v>3</v>
      </c>
      <c r="M47" s="137">
        <v>2</v>
      </c>
      <c r="N47" s="137">
        <v>11</v>
      </c>
      <c r="O47" s="83">
        <v>16</v>
      </c>
      <c r="P47" s="83">
        <v>3</v>
      </c>
      <c r="Q47" s="83"/>
      <c r="R47" s="83">
        <v>5</v>
      </c>
      <c r="S47" s="83"/>
      <c r="T47" s="83">
        <v>1</v>
      </c>
      <c r="U47" s="83">
        <v>5</v>
      </c>
      <c r="V47" s="91">
        <v>746</v>
      </c>
      <c r="W47" s="83">
        <v>483</v>
      </c>
      <c r="X47" s="83">
        <v>40</v>
      </c>
      <c r="Y47" s="83">
        <v>220</v>
      </c>
      <c r="Z47" s="83">
        <v>53</v>
      </c>
      <c r="AA47" s="83">
        <v>38</v>
      </c>
      <c r="AB47" s="83">
        <v>27</v>
      </c>
      <c r="AC47" s="83">
        <v>695</v>
      </c>
      <c r="AD47" s="147">
        <v>160</v>
      </c>
      <c r="AE47" s="312">
        <v>301</v>
      </c>
      <c r="AF47" s="83">
        <v>98</v>
      </c>
      <c r="AG47" s="83">
        <v>43</v>
      </c>
      <c r="AH47" s="83">
        <v>208</v>
      </c>
      <c r="AI47" s="185">
        <v>2</v>
      </c>
      <c r="AJ47" s="191"/>
    </row>
    <row r="48" spans="1:36">
      <c r="A48" s="208" t="s">
        <v>366</v>
      </c>
      <c r="B48" s="282" t="s">
        <v>511</v>
      </c>
      <c r="C48" s="137"/>
      <c r="D48" s="83"/>
      <c r="E48" s="83">
        <v>2</v>
      </c>
      <c r="F48" s="83"/>
      <c r="G48" s="83"/>
      <c r="H48" s="83"/>
      <c r="I48" s="83">
        <v>1</v>
      </c>
      <c r="J48" s="83">
        <v>3</v>
      </c>
      <c r="K48" s="147"/>
      <c r="L48" s="312">
        <v>5</v>
      </c>
      <c r="M48" s="137">
        <v>1</v>
      </c>
      <c r="N48" s="137"/>
      <c r="O48" s="83"/>
      <c r="P48" s="83"/>
      <c r="Q48" s="83"/>
      <c r="R48" s="83"/>
      <c r="S48" s="83"/>
      <c r="T48" s="83">
        <v>1</v>
      </c>
      <c r="U48" s="83">
        <v>1</v>
      </c>
      <c r="V48" s="91"/>
      <c r="W48" s="83"/>
      <c r="X48" s="83"/>
      <c r="Y48" s="83">
        <v>3</v>
      </c>
      <c r="Z48" s="83">
        <v>9</v>
      </c>
      <c r="AA48" s="83">
        <v>1</v>
      </c>
      <c r="AB48" s="83">
        <v>3</v>
      </c>
      <c r="AC48" s="83">
        <v>72</v>
      </c>
      <c r="AD48" s="147">
        <v>10</v>
      </c>
      <c r="AE48" s="312"/>
      <c r="AF48" s="83"/>
      <c r="AG48" s="83"/>
      <c r="AH48" s="83"/>
      <c r="AI48" s="185"/>
      <c r="AJ48" s="191"/>
    </row>
    <row r="49" spans="1:36">
      <c r="A49" s="208" t="s">
        <v>25</v>
      </c>
      <c r="B49" s="282" t="s">
        <v>511</v>
      </c>
      <c r="C49" s="137"/>
      <c r="D49" s="83"/>
      <c r="E49" s="83">
        <v>3</v>
      </c>
      <c r="F49" s="83"/>
      <c r="G49" s="83">
        <v>17</v>
      </c>
      <c r="H49" s="83"/>
      <c r="I49" s="83"/>
      <c r="J49" s="83"/>
      <c r="K49" s="147"/>
      <c r="L49" s="312"/>
      <c r="M49" s="137"/>
      <c r="N49" s="137"/>
      <c r="O49" s="83">
        <v>1</v>
      </c>
      <c r="P49" s="83"/>
      <c r="Q49" s="83"/>
      <c r="R49" s="83"/>
      <c r="S49" s="83"/>
      <c r="T49" s="83"/>
      <c r="U49" s="83"/>
      <c r="V49" s="91">
        <v>3</v>
      </c>
      <c r="W49" s="83">
        <v>53</v>
      </c>
      <c r="X49" s="83">
        <v>5</v>
      </c>
      <c r="Y49" s="83">
        <v>2</v>
      </c>
      <c r="Z49" s="83"/>
      <c r="AA49" s="83">
        <v>2</v>
      </c>
      <c r="AB49" s="83">
        <v>2</v>
      </c>
      <c r="AC49" s="83">
        <v>2</v>
      </c>
      <c r="AD49" s="147">
        <v>5</v>
      </c>
      <c r="AE49" s="312">
        <v>26</v>
      </c>
      <c r="AF49" s="83">
        <v>3</v>
      </c>
      <c r="AG49" s="83"/>
      <c r="AH49" s="83"/>
      <c r="AI49" s="185"/>
      <c r="AJ49" s="191"/>
    </row>
    <row r="50" spans="1:36">
      <c r="A50" s="131" t="s">
        <v>365</v>
      </c>
      <c r="B50" s="282" t="s">
        <v>511</v>
      </c>
      <c r="C50" s="137"/>
      <c r="D50" s="83"/>
      <c r="E50" s="83">
        <v>3</v>
      </c>
      <c r="F50" s="83">
        <v>2</v>
      </c>
      <c r="G50" s="83">
        <v>2</v>
      </c>
      <c r="H50" s="83"/>
      <c r="I50" s="83"/>
      <c r="J50" s="83"/>
      <c r="K50" s="147"/>
      <c r="L50" s="312"/>
      <c r="M50" s="137"/>
      <c r="N50" s="137"/>
      <c r="O50" s="83"/>
      <c r="P50" s="83"/>
      <c r="Q50" s="83"/>
      <c r="R50" s="83"/>
      <c r="S50" s="83"/>
      <c r="T50" s="83"/>
      <c r="U50" s="83"/>
      <c r="V50" s="91">
        <v>23</v>
      </c>
      <c r="W50" s="83">
        <v>105</v>
      </c>
      <c r="X50" s="83">
        <v>4</v>
      </c>
      <c r="Y50" s="83">
        <v>6</v>
      </c>
      <c r="Z50" s="83">
        <v>5</v>
      </c>
      <c r="AA50" s="83">
        <v>1</v>
      </c>
      <c r="AB50" s="83">
        <v>6</v>
      </c>
      <c r="AC50" s="83">
        <v>51</v>
      </c>
      <c r="AD50" s="147">
        <v>6</v>
      </c>
      <c r="AE50" s="312">
        <v>86</v>
      </c>
      <c r="AF50" s="83">
        <v>58</v>
      </c>
      <c r="AG50" s="83">
        <v>1</v>
      </c>
      <c r="AH50" s="83">
        <v>1</v>
      </c>
      <c r="AI50" s="185"/>
      <c r="AJ50" s="191"/>
    </row>
    <row r="51" spans="1:36">
      <c r="A51" s="132" t="s">
        <v>428</v>
      </c>
      <c r="B51" s="282"/>
      <c r="C51" s="137"/>
      <c r="D51" s="83"/>
      <c r="E51" s="83"/>
      <c r="F51" s="83"/>
      <c r="G51" s="83"/>
      <c r="H51" s="83"/>
      <c r="I51" s="83"/>
      <c r="J51" s="83"/>
      <c r="K51" s="147"/>
      <c r="L51" s="312"/>
      <c r="M51" s="137"/>
      <c r="N51" s="137"/>
      <c r="O51" s="83"/>
      <c r="P51" s="83"/>
      <c r="Q51" s="83"/>
      <c r="R51" s="83"/>
      <c r="S51" s="83"/>
      <c r="T51" s="83"/>
      <c r="U51" s="83"/>
      <c r="V51" s="91">
        <v>19</v>
      </c>
      <c r="W51" s="83">
        <v>231</v>
      </c>
      <c r="X51" s="83">
        <v>27</v>
      </c>
      <c r="Y51" s="83">
        <v>105</v>
      </c>
      <c r="Z51" s="83">
        <v>78</v>
      </c>
      <c r="AA51" s="83">
        <v>22</v>
      </c>
      <c r="AB51" s="83">
        <v>18</v>
      </c>
      <c r="AC51" s="83">
        <v>165</v>
      </c>
      <c r="AD51" s="147">
        <v>14</v>
      </c>
      <c r="AE51" s="312">
        <v>120</v>
      </c>
      <c r="AF51" s="83">
        <v>6</v>
      </c>
      <c r="AG51" s="83"/>
      <c r="AH51" s="83">
        <v>36</v>
      </c>
      <c r="AI51" s="185"/>
      <c r="AJ51" s="191"/>
    </row>
    <row r="52" spans="1:36">
      <c r="A52" s="206" t="s">
        <v>163</v>
      </c>
      <c r="B52" s="283" t="s">
        <v>10</v>
      </c>
      <c r="C52" s="137"/>
      <c r="D52" s="83"/>
      <c r="E52" s="83"/>
      <c r="F52" s="83">
        <v>3</v>
      </c>
      <c r="G52" s="83">
        <v>50</v>
      </c>
      <c r="H52" s="83"/>
      <c r="I52" s="83">
        <v>1</v>
      </c>
      <c r="J52" s="83">
        <v>5</v>
      </c>
      <c r="K52" s="147">
        <v>3</v>
      </c>
      <c r="L52" s="312"/>
      <c r="M52" s="137"/>
      <c r="N52" s="137">
        <v>13</v>
      </c>
      <c r="O52" s="83">
        <v>9</v>
      </c>
      <c r="P52" s="83"/>
      <c r="Q52" s="83"/>
      <c r="R52" s="83"/>
      <c r="S52" s="83"/>
      <c r="T52" s="83"/>
      <c r="U52" s="83"/>
      <c r="V52" s="91">
        <v>157</v>
      </c>
      <c r="W52" s="83">
        <v>651</v>
      </c>
      <c r="X52" s="83">
        <v>96</v>
      </c>
      <c r="Y52" s="83">
        <v>166</v>
      </c>
      <c r="Z52" s="83">
        <v>75</v>
      </c>
      <c r="AA52" s="83">
        <v>73</v>
      </c>
      <c r="AB52" s="83">
        <v>28</v>
      </c>
      <c r="AC52" s="83">
        <v>143</v>
      </c>
      <c r="AD52" s="147">
        <v>54</v>
      </c>
      <c r="AE52" s="312">
        <v>43</v>
      </c>
      <c r="AF52" s="83">
        <v>968</v>
      </c>
      <c r="AG52" s="83">
        <v>634</v>
      </c>
      <c r="AH52" s="83">
        <v>308</v>
      </c>
      <c r="AI52" s="185"/>
      <c r="AJ52" s="191"/>
    </row>
    <row r="53" spans="1:36">
      <c r="A53" s="131" t="s">
        <v>279</v>
      </c>
      <c r="B53" s="282" t="s">
        <v>511</v>
      </c>
      <c r="C53" s="137"/>
      <c r="D53" s="83"/>
      <c r="E53" s="83"/>
      <c r="F53" s="83"/>
      <c r="G53" s="83"/>
      <c r="H53" s="83"/>
      <c r="I53" s="83"/>
      <c r="J53" s="83"/>
      <c r="K53" s="147"/>
      <c r="L53" s="312"/>
      <c r="M53" s="137"/>
      <c r="N53" s="137"/>
      <c r="O53" s="83"/>
      <c r="P53" s="83"/>
      <c r="Q53" s="83"/>
      <c r="R53" s="83"/>
      <c r="S53" s="83"/>
      <c r="T53" s="83"/>
      <c r="U53" s="83"/>
      <c r="V53" s="91"/>
      <c r="W53" s="83"/>
      <c r="X53" s="83"/>
      <c r="Y53" s="83"/>
      <c r="Z53" s="83"/>
      <c r="AA53" s="83"/>
      <c r="AB53" s="83"/>
      <c r="AC53" s="83"/>
      <c r="AD53" s="147"/>
      <c r="AE53" s="312"/>
      <c r="AF53" s="83">
        <v>4</v>
      </c>
      <c r="AG53" s="83"/>
      <c r="AH53" s="83"/>
      <c r="AI53" s="185"/>
      <c r="AJ53" s="191"/>
    </row>
    <row r="54" spans="1:36">
      <c r="A54" s="113" t="s">
        <v>227</v>
      </c>
      <c r="B54" s="282"/>
      <c r="C54" s="137">
        <v>1</v>
      </c>
      <c r="D54" s="83"/>
      <c r="E54" s="83">
        <v>24</v>
      </c>
      <c r="F54" s="83">
        <v>7</v>
      </c>
      <c r="G54" s="83">
        <v>18</v>
      </c>
      <c r="H54" s="83">
        <v>1</v>
      </c>
      <c r="I54" s="83">
        <v>3</v>
      </c>
      <c r="J54" s="83">
        <v>5</v>
      </c>
      <c r="K54" s="147"/>
      <c r="L54" s="312"/>
      <c r="M54" s="137"/>
      <c r="N54" s="137">
        <v>17</v>
      </c>
      <c r="O54" s="83">
        <v>3</v>
      </c>
      <c r="P54" s="83">
        <v>2</v>
      </c>
      <c r="Q54" s="83"/>
      <c r="R54" s="83"/>
      <c r="S54" s="83">
        <v>1</v>
      </c>
      <c r="T54" s="83">
        <v>5</v>
      </c>
      <c r="U54" s="83">
        <v>5</v>
      </c>
      <c r="V54" s="91">
        <v>125</v>
      </c>
      <c r="W54" s="83">
        <v>105</v>
      </c>
      <c r="X54" s="83">
        <v>4</v>
      </c>
      <c r="Y54" s="83">
        <v>14</v>
      </c>
      <c r="Z54" s="83">
        <v>2</v>
      </c>
      <c r="AA54" s="83"/>
      <c r="AB54" s="83">
        <v>2</v>
      </c>
      <c r="AC54" s="83">
        <v>107</v>
      </c>
      <c r="AD54" s="147">
        <v>45</v>
      </c>
      <c r="AE54" s="312">
        <v>155</v>
      </c>
      <c r="AF54" s="83">
        <v>47</v>
      </c>
      <c r="AG54" s="83"/>
      <c r="AH54" s="83"/>
      <c r="AI54" s="185"/>
      <c r="AJ54" s="191"/>
    </row>
    <row r="55" spans="1:36">
      <c r="A55" s="113" t="s">
        <v>26</v>
      </c>
      <c r="B55" s="282"/>
      <c r="C55" s="137">
        <v>1</v>
      </c>
      <c r="D55" s="83">
        <v>2</v>
      </c>
      <c r="E55" s="83">
        <v>47</v>
      </c>
      <c r="F55" s="83">
        <v>12</v>
      </c>
      <c r="G55" s="83">
        <v>14</v>
      </c>
      <c r="H55" s="83"/>
      <c r="I55" s="83"/>
      <c r="J55" s="83"/>
      <c r="K55" s="147"/>
      <c r="L55" s="312">
        <v>2</v>
      </c>
      <c r="M55" s="137">
        <v>1</v>
      </c>
      <c r="N55" s="137">
        <v>7</v>
      </c>
      <c r="O55" s="83">
        <v>3</v>
      </c>
      <c r="P55" s="83"/>
      <c r="Q55" s="83"/>
      <c r="R55" s="83">
        <v>1</v>
      </c>
      <c r="S55" s="83"/>
      <c r="T55" s="83">
        <v>4</v>
      </c>
      <c r="U55" s="83">
        <v>1</v>
      </c>
      <c r="V55" s="91">
        <v>89</v>
      </c>
      <c r="W55" s="83">
        <v>42</v>
      </c>
      <c r="X55" s="83">
        <v>7</v>
      </c>
      <c r="Y55" s="83">
        <v>14</v>
      </c>
      <c r="Z55" s="83">
        <v>9</v>
      </c>
      <c r="AA55" s="83">
        <v>4</v>
      </c>
      <c r="AB55" s="83">
        <v>12</v>
      </c>
      <c r="AC55" s="83">
        <v>143</v>
      </c>
      <c r="AD55" s="147">
        <v>42</v>
      </c>
      <c r="AE55" s="312">
        <v>52</v>
      </c>
      <c r="AF55" s="83">
        <v>6</v>
      </c>
      <c r="AG55" s="83">
        <v>8</v>
      </c>
      <c r="AH55" s="83">
        <v>6</v>
      </c>
      <c r="AI55" s="185"/>
      <c r="AJ55" s="191"/>
    </row>
    <row r="56" spans="1:36">
      <c r="A56" s="209" t="s">
        <v>280</v>
      </c>
      <c r="B56" s="284"/>
      <c r="C56" s="137"/>
      <c r="D56" s="83"/>
      <c r="E56" s="83">
        <v>1</v>
      </c>
      <c r="F56" s="83"/>
      <c r="G56" s="83">
        <v>3</v>
      </c>
      <c r="H56" s="83"/>
      <c r="I56" s="83"/>
      <c r="J56" s="83"/>
      <c r="K56" s="147"/>
      <c r="L56" s="312"/>
      <c r="M56" s="137"/>
      <c r="N56" s="137"/>
      <c r="O56" s="83"/>
      <c r="P56" s="83"/>
      <c r="Q56" s="83"/>
      <c r="R56" s="83"/>
      <c r="S56" s="83"/>
      <c r="T56" s="83"/>
      <c r="U56" s="83"/>
      <c r="V56" s="91">
        <v>51</v>
      </c>
      <c r="W56" s="83">
        <v>42</v>
      </c>
      <c r="X56" s="83">
        <v>1</v>
      </c>
      <c r="Y56" s="83"/>
      <c r="Z56" s="83">
        <v>1</v>
      </c>
      <c r="AA56" s="83"/>
      <c r="AB56" s="83"/>
      <c r="AC56" s="83">
        <v>107</v>
      </c>
      <c r="AD56" s="147">
        <v>18</v>
      </c>
      <c r="AE56" s="312">
        <v>23</v>
      </c>
      <c r="AF56" s="83">
        <v>4</v>
      </c>
      <c r="AG56" s="83"/>
      <c r="AH56" s="83"/>
      <c r="AI56" s="185"/>
      <c r="AJ56" s="191"/>
    </row>
    <row r="57" spans="1:36">
      <c r="A57" s="113" t="s">
        <v>27</v>
      </c>
      <c r="B57" s="282"/>
      <c r="C57" s="137">
        <v>1</v>
      </c>
      <c r="D57" s="83"/>
      <c r="E57" s="83">
        <v>4</v>
      </c>
      <c r="F57" s="83"/>
      <c r="G57" s="83">
        <v>4</v>
      </c>
      <c r="H57" s="83"/>
      <c r="I57" s="83"/>
      <c r="J57" s="83"/>
      <c r="K57" s="147"/>
      <c r="L57" s="312">
        <v>5</v>
      </c>
      <c r="M57" s="137">
        <v>1</v>
      </c>
      <c r="N57" s="137">
        <v>2</v>
      </c>
      <c r="O57" s="83"/>
      <c r="P57" s="83"/>
      <c r="Q57" s="83"/>
      <c r="R57" s="83"/>
      <c r="S57" s="83"/>
      <c r="T57" s="83"/>
      <c r="U57" s="83"/>
      <c r="V57" s="91">
        <v>28</v>
      </c>
      <c r="W57" s="83">
        <v>12</v>
      </c>
      <c r="X57" s="83"/>
      <c r="Y57" s="83">
        <v>4</v>
      </c>
      <c r="Z57" s="83">
        <v>3</v>
      </c>
      <c r="AA57" s="83">
        <v>2</v>
      </c>
      <c r="AB57" s="83">
        <v>2</v>
      </c>
      <c r="AC57" s="83">
        <v>79</v>
      </c>
      <c r="AD57" s="147">
        <v>45</v>
      </c>
      <c r="AE57" s="312">
        <v>58</v>
      </c>
      <c r="AF57" s="83">
        <v>6</v>
      </c>
      <c r="AG57" s="83"/>
      <c r="AH57" s="83"/>
      <c r="AI57" s="185"/>
      <c r="AJ57" s="191"/>
    </row>
    <row r="58" spans="1:36">
      <c r="A58" s="131" t="s">
        <v>368</v>
      </c>
      <c r="B58" s="282" t="s">
        <v>511</v>
      </c>
      <c r="C58" s="137"/>
      <c r="D58" s="83"/>
      <c r="E58" s="83"/>
      <c r="F58" s="83"/>
      <c r="G58" s="83"/>
      <c r="H58" s="83"/>
      <c r="I58" s="83"/>
      <c r="J58" s="83"/>
      <c r="K58" s="147"/>
      <c r="L58" s="312"/>
      <c r="M58" s="137"/>
      <c r="N58" s="137"/>
      <c r="O58" s="83"/>
      <c r="P58" s="83"/>
      <c r="Q58" s="83"/>
      <c r="R58" s="83"/>
      <c r="S58" s="83"/>
      <c r="T58" s="83"/>
      <c r="U58" s="83"/>
      <c r="V58" s="91">
        <v>2</v>
      </c>
      <c r="W58" s="83"/>
      <c r="X58" s="83"/>
      <c r="Y58" s="83"/>
      <c r="Z58" s="83"/>
      <c r="AA58" s="83"/>
      <c r="AB58" s="83"/>
      <c r="AC58" s="83">
        <v>3</v>
      </c>
      <c r="AD58" s="147">
        <v>5</v>
      </c>
      <c r="AE58" s="312"/>
      <c r="AF58" s="83"/>
      <c r="AG58" s="83"/>
      <c r="AH58" s="83"/>
      <c r="AI58" s="185"/>
      <c r="AJ58" s="191"/>
    </row>
    <row r="59" spans="1:36">
      <c r="A59" s="130" t="s">
        <v>229</v>
      </c>
      <c r="B59" s="282"/>
      <c r="C59" s="137"/>
      <c r="D59" s="83"/>
      <c r="E59" s="83"/>
      <c r="F59" s="83"/>
      <c r="G59" s="83"/>
      <c r="H59" s="83"/>
      <c r="I59" s="83"/>
      <c r="J59" s="83"/>
      <c r="K59" s="147"/>
      <c r="L59" s="312"/>
      <c r="M59" s="137"/>
      <c r="N59" s="137"/>
      <c r="O59" s="83"/>
      <c r="P59" s="83"/>
      <c r="Q59" s="83"/>
      <c r="R59" s="83"/>
      <c r="S59" s="83"/>
      <c r="T59" s="83"/>
      <c r="U59" s="83"/>
      <c r="V59" s="91"/>
      <c r="W59" s="83"/>
      <c r="X59" s="83"/>
      <c r="Y59" s="83"/>
      <c r="Z59" s="83"/>
      <c r="AA59" s="83"/>
      <c r="AB59" s="83"/>
      <c r="AC59" s="83">
        <v>4</v>
      </c>
      <c r="AD59" s="147"/>
      <c r="AE59" s="312"/>
      <c r="AF59" s="83"/>
      <c r="AG59" s="83"/>
      <c r="AH59" s="83"/>
      <c r="AI59" s="185"/>
      <c r="AJ59" s="191"/>
    </row>
    <row r="60" spans="1:36">
      <c r="A60" s="205" t="s">
        <v>369</v>
      </c>
      <c r="B60" s="282"/>
      <c r="C60" s="138"/>
      <c r="D60" s="83"/>
      <c r="E60" s="83"/>
      <c r="F60" s="83"/>
      <c r="G60" s="83"/>
      <c r="H60" s="83"/>
      <c r="I60" s="83"/>
      <c r="J60" s="83"/>
      <c r="K60" s="147"/>
      <c r="L60" s="312"/>
      <c r="M60" s="137"/>
      <c r="N60" s="137"/>
      <c r="O60" s="83"/>
      <c r="P60" s="83"/>
      <c r="Q60" s="83"/>
      <c r="R60" s="83"/>
      <c r="S60" s="83"/>
      <c r="T60" s="83"/>
      <c r="U60" s="83"/>
      <c r="V60" s="91"/>
      <c r="W60" s="83"/>
      <c r="X60" s="83"/>
      <c r="Y60" s="83"/>
      <c r="Z60" s="83"/>
      <c r="AA60" s="83"/>
      <c r="AB60" s="83"/>
      <c r="AC60" s="83">
        <v>3</v>
      </c>
      <c r="AD60" s="147">
        <v>1</v>
      </c>
      <c r="AE60" s="312"/>
      <c r="AF60" s="83"/>
      <c r="AG60" s="83"/>
      <c r="AH60" s="83"/>
      <c r="AI60" s="185"/>
      <c r="AJ60" s="191"/>
    </row>
    <row r="61" spans="1:36">
      <c r="A61" s="208" t="s">
        <v>370</v>
      </c>
      <c r="B61" s="282" t="s">
        <v>511</v>
      </c>
      <c r="C61" s="137"/>
      <c r="D61" s="83"/>
      <c r="E61" s="83"/>
      <c r="F61" s="83"/>
      <c r="G61" s="83"/>
      <c r="H61" s="83"/>
      <c r="I61" s="83"/>
      <c r="J61" s="83"/>
      <c r="K61" s="147"/>
      <c r="L61" s="312"/>
      <c r="M61" s="137"/>
      <c r="N61" s="137"/>
      <c r="O61" s="83"/>
      <c r="P61" s="83"/>
      <c r="Q61" s="83"/>
      <c r="R61" s="83"/>
      <c r="S61" s="83"/>
      <c r="T61" s="83"/>
      <c r="U61" s="83"/>
      <c r="V61" s="91">
        <v>1</v>
      </c>
      <c r="W61" s="83">
        <v>3</v>
      </c>
      <c r="X61" s="83"/>
      <c r="Y61" s="83">
        <v>1</v>
      </c>
      <c r="Z61" s="83"/>
      <c r="AA61" s="83"/>
      <c r="AB61" s="83"/>
      <c r="AC61" s="83">
        <v>8</v>
      </c>
      <c r="AD61" s="147">
        <v>3</v>
      </c>
      <c r="AE61" s="312">
        <v>5</v>
      </c>
      <c r="AF61" s="83"/>
      <c r="AG61" s="83">
        <v>1</v>
      </c>
      <c r="AH61" s="83"/>
      <c r="AI61" s="185"/>
      <c r="AJ61" s="191"/>
    </row>
    <row r="62" spans="1:36">
      <c r="A62" s="132" t="s">
        <v>371</v>
      </c>
      <c r="B62" s="282"/>
      <c r="C62" s="137"/>
      <c r="D62" s="83"/>
      <c r="E62" s="83"/>
      <c r="F62" s="83"/>
      <c r="G62" s="83"/>
      <c r="H62" s="83"/>
      <c r="I62" s="83"/>
      <c r="J62" s="83"/>
      <c r="K62" s="147"/>
      <c r="L62" s="312"/>
      <c r="M62" s="137"/>
      <c r="N62" s="137"/>
      <c r="O62" s="83"/>
      <c r="P62" s="83"/>
      <c r="Q62" s="83"/>
      <c r="R62" s="83"/>
      <c r="S62" s="83"/>
      <c r="T62" s="83"/>
      <c r="U62" s="83"/>
      <c r="V62" s="91"/>
      <c r="W62" s="83"/>
      <c r="X62" s="83"/>
      <c r="Y62" s="83"/>
      <c r="Z62" s="83"/>
      <c r="AA62" s="83"/>
      <c r="AB62" s="83"/>
      <c r="AC62" s="83">
        <v>1</v>
      </c>
      <c r="AD62" s="147"/>
      <c r="AE62" s="312"/>
      <c r="AF62" s="83"/>
      <c r="AG62" s="83"/>
      <c r="AH62" s="83"/>
      <c r="AI62" s="185"/>
      <c r="AJ62" s="191"/>
    </row>
    <row r="63" spans="1:36">
      <c r="A63" s="208" t="s">
        <v>32</v>
      </c>
      <c r="B63" s="282" t="s">
        <v>511</v>
      </c>
      <c r="C63" s="137"/>
      <c r="D63" s="83"/>
      <c r="E63" s="83"/>
      <c r="F63" s="83"/>
      <c r="G63" s="83"/>
      <c r="H63" s="83"/>
      <c r="I63" s="83"/>
      <c r="J63" s="83"/>
      <c r="K63" s="147"/>
      <c r="L63" s="312"/>
      <c r="M63" s="137"/>
      <c r="N63" s="137"/>
      <c r="O63" s="83"/>
      <c r="P63" s="83"/>
      <c r="Q63" s="83"/>
      <c r="R63" s="83"/>
      <c r="S63" s="83"/>
      <c r="T63" s="83"/>
      <c r="U63" s="83"/>
      <c r="V63" s="91">
        <v>4</v>
      </c>
      <c r="W63" s="83">
        <v>7</v>
      </c>
      <c r="X63" s="83"/>
      <c r="Y63" s="83">
        <v>1</v>
      </c>
      <c r="Z63" s="83"/>
      <c r="AA63" s="83"/>
      <c r="AB63" s="83"/>
      <c r="AC63" s="83">
        <v>39</v>
      </c>
      <c r="AD63" s="147">
        <v>13</v>
      </c>
      <c r="AE63" s="312">
        <v>6</v>
      </c>
      <c r="AF63" s="83"/>
      <c r="AG63" s="83"/>
      <c r="AH63" s="83"/>
      <c r="AI63" s="185"/>
      <c r="AJ63" s="191"/>
    </row>
    <row r="64" spans="1:36">
      <c r="A64" s="208" t="s">
        <v>33</v>
      </c>
      <c r="B64" s="282" t="s">
        <v>511</v>
      </c>
      <c r="C64" s="137"/>
      <c r="D64" s="83"/>
      <c r="E64" s="83"/>
      <c r="F64" s="83"/>
      <c r="G64" s="83"/>
      <c r="H64" s="83"/>
      <c r="I64" s="83"/>
      <c r="J64" s="83"/>
      <c r="K64" s="147"/>
      <c r="L64" s="312"/>
      <c r="M64" s="137"/>
      <c r="N64" s="137"/>
      <c r="O64" s="83"/>
      <c r="P64" s="83"/>
      <c r="Q64" s="83"/>
      <c r="R64" s="83"/>
      <c r="S64" s="83"/>
      <c r="T64" s="83"/>
      <c r="U64" s="83"/>
      <c r="V64" s="91">
        <v>14</v>
      </c>
      <c r="W64" s="83">
        <v>42</v>
      </c>
      <c r="X64" s="83"/>
      <c r="Y64" s="83"/>
      <c r="Z64" s="83"/>
      <c r="AA64" s="83">
        <v>1</v>
      </c>
      <c r="AB64" s="83"/>
      <c r="AC64" s="83">
        <v>47</v>
      </c>
      <c r="AD64" s="147">
        <v>29</v>
      </c>
      <c r="AE64" s="312">
        <v>47</v>
      </c>
      <c r="AF64" s="83">
        <v>37</v>
      </c>
      <c r="AG64" s="83">
        <v>12</v>
      </c>
      <c r="AH64" s="83"/>
      <c r="AI64" s="185"/>
      <c r="AJ64" s="191"/>
    </row>
    <row r="65" spans="1:36">
      <c r="A65" s="132" t="s">
        <v>372</v>
      </c>
      <c r="B65" s="282"/>
      <c r="C65" s="137"/>
      <c r="D65" s="83"/>
      <c r="E65" s="83"/>
      <c r="F65" s="83"/>
      <c r="G65" s="83"/>
      <c r="H65" s="83"/>
      <c r="I65" s="83"/>
      <c r="J65" s="83"/>
      <c r="K65" s="147"/>
      <c r="L65" s="312"/>
      <c r="M65" s="137"/>
      <c r="N65" s="137"/>
      <c r="O65" s="83"/>
      <c r="P65" s="83"/>
      <c r="Q65" s="83"/>
      <c r="R65" s="83"/>
      <c r="S65" s="83"/>
      <c r="T65" s="83"/>
      <c r="U65" s="83"/>
      <c r="V65" s="91"/>
      <c r="W65" s="83"/>
      <c r="X65" s="83"/>
      <c r="Y65" s="83"/>
      <c r="Z65" s="83"/>
      <c r="AA65" s="83"/>
      <c r="AB65" s="83"/>
      <c r="AC65" s="83"/>
      <c r="AD65" s="147">
        <v>1</v>
      </c>
      <c r="AE65" s="312">
        <v>3</v>
      </c>
      <c r="AF65" s="83"/>
      <c r="AG65" s="83"/>
      <c r="AH65" s="83"/>
      <c r="AI65" s="185"/>
      <c r="AJ65" s="191"/>
    </row>
    <row r="66" spans="1:36">
      <c r="A66" s="208" t="s">
        <v>35</v>
      </c>
      <c r="B66" s="282" t="s">
        <v>511</v>
      </c>
      <c r="C66" s="137"/>
      <c r="D66" s="83"/>
      <c r="E66" s="83"/>
      <c r="F66" s="83"/>
      <c r="G66" s="83"/>
      <c r="H66" s="83"/>
      <c r="I66" s="83"/>
      <c r="J66" s="83"/>
      <c r="K66" s="147"/>
      <c r="L66" s="312"/>
      <c r="M66" s="137"/>
      <c r="N66" s="137"/>
      <c r="O66" s="83"/>
      <c r="P66" s="83"/>
      <c r="Q66" s="83"/>
      <c r="R66" s="83"/>
      <c r="S66" s="83"/>
      <c r="T66" s="83"/>
      <c r="U66" s="83"/>
      <c r="V66" s="91">
        <v>36</v>
      </c>
      <c r="W66" s="83">
        <v>26</v>
      </c>
      <c r="X66" s="83"/>
      <c r="Y66" s="83"/>
      <c r="Z66" s="83">
        <v>1</v>
      </c>
      <c r="AA66" s="83">
        <v>1</v>
      </c>
      <c r="AB66" s="83"/>
      <c r="AC66" s="83">
        <v>31</v>
      </c>
      <c r="AD66" s="147"/>
      <c r="AE66" s="312">
        <v>11</v>
      </c>
      <c r="AF66" s="83"/>
      <c r="AG66" s="83"/>
      <c r="AH66" s="83"/>
      <c r="AI66" s="185"/>
      <c r="AJ66" s="191"/>
    </row>
    <row r="67" spans="1:36">
      <c r="A67" s="208" t="s">
        <v>36</v>
      </c>
      <c r="B67" s="282" t="s">
        <v>511</v>
      </c>
      <c r="C67" s="137"/>
      <c r="D67" s="83"/>
      <c r="E67" s="83"/>
      <c r="F67" s="83"/>
      <c r="G67" s="83"/>
      <c r="H67" s="83"/>
      <c r="I67" s="83"/>
      <c r="J67" s="83"/>
      <c r="K67" s="147"/>
      <c r="L67" s="312">
        <v>1</v>
      </c>
      <c r="M67" s="137"/>
      <c r="N67" s="137"/>
      <c r="O67" s="83"/>
      <c r="P67" s="83"/>
      <c r="Q67" s="83"/>
      <c r="R67" s="83"/>
      <c r="S67" s="83"/>
      <c r="T67" s="83"/>
      <c r="U67" s="83"/>
      <c r="V67" s="91"/>
      <c r="W67" s="83"/>
      <c r="X67" s="83"/>
      <c r="Y67" s="83"/>
      <c r="Z67" s="83"/>
      <c r="AA67" s="83"/>
      <c r="AB67" s="83"/>
      <c r="AC67" s="83">
        <v>2</v>
      </c>
      <c r="AD67" s="147">
        <v>1</v>
      </c>
      <c r="AE67" s="312">
        <v>2</v>
      </c>
      <c r="AF67" s="83"/>
      <c r="AG67" s="83"/>
      <c r="AH67" s="83"/>
      <c r="AI67" s="185"/>
      <c r="AJ67" s="191"/>
    </row>
    <row r="68" spans="1:36">
      <c r="A68" s="208" t="s">
        <v>373</v>
      </c>
      <c r="B68" s="282" t="s">
        <v>511</v>
      </c>
      <c r="C68" s="137"/>
      <c r="D68" s="83"/>
      <c r="E68" s="83"/>
      <c r="F68" s="83"/>
      <c r="G68" s="83">
        <v>1</v>
      </c>
      <c r="H68" s="83"/>
      <c r="I68" s="83"/>
      <c r="J68" s="83"/>
      <c r="K68" s="147"/>
      <c r="L68" s="312"/>
      <c r="M68" s="137"/>
      <c r="N68" s="137"/>
      <c r="O68" s="83"/>
      <c r="P68" s="83"/>
      <c r="Q68" s="83"/>
      <c r="R68" s="83"/>
      <c r="S68" s="83"/>
      <c r="T68" s="83"/>
      <c r="U68" s="83"/>
      <c r="V68" s="91"/>
      <c r="W68" s="83"/>
      <c r="X68" s="83"/>
      <c r="Y68" s="83"/>
      <c r="Z68" s="83"/>
      <c r="AA68" s="83"/>
      <c r="AB68" s="83"/>
      <c r="AC68" s="83">
        <v>8</v>
      </c>
      <c r="AD68" s="147">
        <v>1</v>
      </c>
      <c r="AE68" s="312">
        <v>4</v>
      </c>
      <c r="AF68" s="83"/>
      <c r="AG68" s="83"/>
      <c r="AH68" s="83"/>
      <c r="AI68" s="185"/>
      <c r="AJ68" s="191"/>
    </row>
    <row r="69" spans="1:36">
      <c r="A69" s="129" t="s">
        <v>179</v>
      </c>
      <c r="B69" s="282" t="s">
        <v>10</v>
      </c>
      <c r="C69" s="137"/>
      <c r="D69" s="83"/>
      <c r="E69" s="83"/>
      <c r="F69" s="83"/>
      <c r="G69" s="83"/>
      <c r="H69" s="83"/>
      <c r="I69" s="83"/>
      <c r="J69" s="83"/>
      <c r="K69" s="147"/>
      <c r="L69" s="312"/>
      <c r="M69" s="137"/>
      <c r="N69" s="137"/>
      <c r="O69" s="83"/>
      <c r="P69" s="83"/>
      <c r="Q69" s="83"/>
      <c r="R69" s="83"/>
      <c r="S69" s="83"/>
      <c r="T69" s="83"/>
      <c r="U69" s="83"/>
      <c r="V69" s="91"/>
      <c r="W69" s="83">
        <v>1</v>
      </c>
      <c r="X69" s="83">
        <v>1</v>
      </c>
      <c r="Y69" s="83">
        <v>6</v>
      </c>
      <c r="Z69" s="83">
        <v>1</v>
      </c>
      <c r="AA69" s="83">
        <v>4</v>
      </c>
      <c r="AB69" s="83">
        <v>2</v>
      </c>
      <c r="AC69" s="83">
        <v>1</v>
      </c>
      <c r="AD69" s="360"/>
      <c r="AE69" s="138"/>
      <c r="AF69" s="83"/>
      <c r="AG69" s="83"/>
      <c r="AH69" s="83"/>
      <c r="AI69" s="185"/>
      <c r="AJ69" s="191"/>
    </row>
    <row r="70" spans="1:36">
      <c r="A70" s="131" t="s">
        <v>357</v>
      </c>
      <c r="B70" s="282" t="s">
        <v>511</v>
      </c>
      <c r="C70" s="137"/>
      <c r="D70" s="83"/>
      <c r="E70" s="169"/>
      <c r="F70" s="83"/>
      <c r="G70" s="83"/>
      <c r="H70" s="83"/>
      <c r="I70" s="83"/>
      <c r="J70" s="83"/>
      <c r="K70" s="147"/>
      <c r="L70" s="312">
        <v>1</v>
      </c>
      <c r="M70" s="137"/>
      <c r="N70" s="137"/>
      <c r="O70" s="83"/>
      <c r="P70" s="83"/>
      <c r="Q70" s="83"/>
      <c r="R70" s="83"/>
      <c r="S70" s="83"/>
      <c r="T70" s="83"/>
      <c r="U70" s="83"/>
      <c r="V70" s="91">
        <v>4</v>
      </c>
      <c r="W70" s="83"/>
      <c r="X70" s="83"/>
      <c r="Y70" s="83"/>
      <c r="Z70" s="83"/>
      <c r="AA70" s="83"/>
      <c r="AB70" s="83"/>
      <c r="AC70" s="83">
        <v>9</v>
      </c>
      <c r="AD70" s="147">
        <v>2</v>
      </c>
      <c r="AE70" s="312">
        <v>27</v>
      </c>
      <c r="AF70" s="83">
        <v>1</v>
      </c>
      <c r="AG70" s="83"/>
      <c r="AH70" s="83"/>
      <c r="AI70" s="185"/>
      <c r="AJ70" s="191"/>
    </row>
    <row r="71" spans="1:36">
      <c r="A71" s="206" t="s">
        <v>180</v>
      </c>
      <c r="B71" s="282" t="s">
        <v>10</v>
      </c>
      <c r="C71" s="137"/>
      <c r="D71" s="83"/>
      <c r="E71" s="83"/>
      <c r="F71" s="83"/>
      <c r="G71" s="83"/>
      <c r="H71" s="83"/>
      <c r="I71" s="83"/>
      <c r="J71" s="83"/>
      <c r="K71" s="147"/>
      <c r="L71" s="312"/>
      <c r="M71" s="137"/>
      <c r="N71" s="137"/>
      <c r="O71" s="83"/>
      <c r="P71" s="83"/>
      <c r="Q71" s="83"/>
      <c r="R71" s="83"/>
      <c r="S71" s="83"/>
      <c r="T71" s="83"/>
      <c r="U71" s="83"/>
      <c r="V71" s="91">
        <v>3</v>
      </c>
      <c r="W71" s="83"/>
      <c r="X71" s="83"/>
      <c r="Y71" s="83"/>
      <c r="Z71" s="83">
        <v>1</v>
      </c>
      <c r="AA71" s="83"/>
      <c r="AB71" s="83"/>
      <c r="AC71" s="83">
        <v>4</v>
      </c>
      <c r="AD71" s="147" t="s">
        <v>275</v>
      </c>
      <c r="AE71" s="312">
        <v>1</v>
      </c>
      <c r="AF71" s="83"/>
      <c r="AG71" s="83"/>
      <c r="AH71" s="83">
        <v>1</v>
      </c>
      <c r="AI71" s="185"/>
      <c r="AJ71" s="191"/>
    </row>
    <row r="72" spans="1:36">
      <c r="A72" s="113" t="s">
        <v>374</v>
      </c>
      <c r="B72" s="282"/>
      <c r="C72" s="137"/>
      <c r="D72" s="83"/>
      <c r="E72" s="83"/>
      <c r="F72" s="83"/>
      <c r="G72" s="83"/>
      <c r="H72" s="83"/>
      <c r="I72" s="83"/>
      <c r="J72" s="83"/>
      <c r="K72" s="147"/>
      <c r="L72" s="312"/>
      <c r="M72" s="137"/>
      <c r="N72" s="137"/>
      <c r="O72" s="83"/>
      <c r="P72" s="83"/>
      <c r="Q72" s="83"/>
      <c r="R72" s="83"/>
      <c r="S72" s="83"/>
      <c r="T72" s="83"/>
      <c r="U72" s="83"/>
      <c r="V72" s="91">
        <v>5</v>
      </c>
      <c r="W72" s="83">
        <v>4</v>
      </c>
      <c r="X72" s="83"/>
      <c r="Y72" s="83"/>
      <c r="Z72" s="83"/>
      <c r="AA72" s="83"/>
      <c r="AB72" s="83"/>
      <c r="AC72" s="83">
        <v>9</v>
      </c>
      <c r="AD72" s="147">
        <v>5</v>
      </c>
      <c r="AE72" s="312">
        <v>2</v>
      </c>
      <c r="AF72" s="83">
        <v>18</v>
      </c>
      <c r="AG72" s="83"/>
      <c r="AH72" s="83"/>
      <c r="AI72" s="185"/>
      <c r="AJ72" s="191"/>
    </row>
    <row r="73" spans="1:36">
      <c r="A73" s="206" t="s">
        <v>281</v>
      </c>
      <c r="B73" s="282" t="s">
        <v>10</v>
      </c>
      <c r="C73" s="137">
        <v>3</v>
      </c>
      <c r="D73" s="83"/>
      <c r="E73" s="83">
        <v>3</v>
      </c>
      <c r="F73" s="83">
        <v>4</v>
      </c>
      <c r="G73" s="83"/>
      <c r="H73" s="83"/>
      <c r="I73" s="83"/>
      <c r="J73" s="83"/>
      <c r="K73" s="147"/>
      <c r="L73" s="312"/>
      <c r="M73" s="137"/>
      <c r="N73" s="137"/>
      <c r="O73" s="83"/>
      <c r="P73" s="83"/>
      <c r="Q73" s="83"/>
      <c r="R73" s="83"/>
      <c r="S73" s="83"/>
      <c r="T73" s="83"/>
      <c r="U73" s="83"/>
      <c r="V73" s="91">
        <v>2</v>
      </c>
      <c r="W73" s="83"/>
      <c r="X73" s="83"/>
      <c r="Y73" s="83"/>
      <c r="Z73" s="83"/>
      <c r="AA73" s="83"/>
      <c r="AB73" s="83"/>
      <c r="AC73" s="83"/>
      <c r="AD73" s="147"/>
      <c r="AE73" s="312"/>
      <c r="AF73" s="83"/>
      <c r="AG73" s="83"/>
      <c r="AH73" s="83"/>
      <c r="AI73" s="185"/>
      <c r="AJ73" s="191"/>
    </row>
    <row r="74" spans="1:36">
      <c r="A74" s="207" t="s">
        <v>282</v>
      </c>
      <c r="B74" s="282"/>
      <c r="C74" s="137"/>
      <c r="D74" s="83"/>
      <c r="E74" s="83">
        <v>1</v>
      </c>
      <c r="F74" s="83"/>
      <c r="G74" s="83"/>
      <c r="H74" s="83"/>
      <c r="I74" s="83"/>
      <c r="J74" s="83"/>
      <c r="K74" s="147"/>
      <c r="L74" s="312"/>
      <c r="M74" s="137"/>
      <c r="N74" s="137"/>
      <c r="O74" s="83"/>
      <c r="P74" s="83"/>
      <c r="Q74" s="83"/>
      <c r="R74" s="83"/>
      <c r="S74" s="83"/>
      <c r="T74" s="83"/>
      <c r="U74" s="83"/>
      <c r="V74" s="91"/>
      <c r="W74" s="83"/>
      <c r="X74" s="83"/>
      <c r="Y74" s="83"/>
      <c r="Z74" s="83"/>
      <c r="AA74" s="83"/>
      <c r="AB74" s="83"/>
      <c r="AC74" s="83"/>
      <c r="AD74" s="147"/>
      <c r="AE74" s="312"/>
      <c r="AF74" s="83"/>
      <c r="AG74" s="83"/>
      <c r="AH74" s="83"/>
      <c r="AI74" s="185"/>
      <c r="AJ74" s="191"/>
    </row>
    <row r="75" spans="1:36">
      <c r="A75" s="206" t="s">
        <v>375</v>
      </c>
      <c r="B75" s="282" t="s">
        <v>10</v>
      </c>
      <c r="C75" s="137"/>
      <c r="D75" s="83"/>
      <c r="E75" s="83">
        <v>1</v>
      </c>
      <c r="F75" s="83"/>
      <c r="G75" s="83"/>
      <c r="H75" s="83"/>
      <c r="I75" s="83"/>
      <c r="J75" s="83"/>
      <c r="K75" s="147"/>
      <c r="L75" s="312"/>
      <c r="M75" s="137"/>
      <c r="N75" s="137"/>
      <c r="O75" s="83"/>
      <c r="P75" s="83"/>
      <c r="Q75" s="83"/>
      <c r="R75" s="83"/>
      <c r="S75" s="83"/>
      <c r="T75" s="83"/>
      <c r="U75" s="83"/>
      <c r="V75" s="91">
        <v>10</v>
      </c>
      <c r="W75" s="83">
        <v>24</v>
      </c>
      <c r="X75" s="83">
        <v>1</v>
      </c>
      <c r="Y75" s="83">
        <v>1</v>
      </c>
      <c r="Z75" s="83"/>
      <c r="AA75" s="83"/>
      <c r="AB75" s="83"/>
      <c r="AC75" s="83">
        <v>9</v>
      </c>
      <c r="AD75" s="147">
        <v>4</v>
      </c>
      <c r="AE75" s="312"/>
      <c r="AF75" s="83">
        <v>6</v>
      </c>
      <c r="AG75" s="83">
        <v>4</v>
      </c>
      <c r="AH75" s="83">
        <v>1</v>
      </c>
      <c r="AI75" s="185"/>
      <c r="AJ75" s="191"/>
    </row>
    <row r="76" spans="1:36">
      <c r="A76" s="113" t="s">
        <v>376</v>
      </c>
      <c r="B76" s="282"/>
      <c r="C76" s="137"/>
      <c r="D76" s="83"/>
      <c r="E76" s="83"/>
      <c r="F76" s="83"/>
      <c r="G76" s="83"/>
      <c r="H76" s="83"/>
      <c r="I76" s="83"/>
      <c r="J76" s="83"/>
      <c r="K76" s="147"/>
      <c r="L76" s="312"/>
      <c r="M76" s="137"/>
      <c r="N76" s="137"/>
      <c r="O76" s="83"/>
      <c r="P76" s="83"/>
      <c r="Q76" s="83"/>
      <c r="R76" s="83"/>
      <c r="S76" s="83"/>
      <c r="T76" s="83"/>
      <c r="U76" s="83"/>
      <c r="V76" s="91"/>
      <c r="W76" s="83"/>
      <c r="X76" s="83"/>
      <c r="Y76" s="83"/>
      <c r="Z76" s="83"/>
      <c r="AA76" s="83"/>
      <c r="AB76" s="83"/>
      <c r="AC76" s="83"/>
      <c r="AD76" s="147"/>
      <c r="AE76" s="312">
        <v>1</v>
      </c>
      <c r="AF76" s="83"/>
      <c r="AG76" s="83"/>
      <c r="AH76" s="83"/>
      <c r="AI76" s="185"/>
      <c r="AJ76" s="191"/>
    </row>
    <row r="77" spans="1:36">
      <c r="A77" s="207" t="s">
        <v>283</v>
      </c>
      <c r="B77" s="282"/>
      <c r="C77" s="137"/>
      <c r="D77" s="83"/>
      <c r="E77" s="83"/>
      <c r="F77" s="83"/>
      <c r="G77" s="83"/>
      <c r="H77" s="83"/>
      <c r="I77" s="83"/>
      <c r="J77" s="83">
        <v>1</v>
      </c>
      <c r="K77" s="147"/>
      <c r="L77" s="312"/>
      <c r="M77" s="137"/>
      <c r="N77" s="137"/>
      <c r="O77" s="83"/>
      <c r="P77" s="83"/>
      <c r="Q77" s="83"/>
      <c r="R77" s="83"/>
      <c r="S77" s="83"/>
      <c r="T77" s="83"/>
      <c r="U77" s="83"/>
      <c r="V77" s="91"/>
      <c r="W77" s="83"/>
      <c r="X77" s="83"/>
      <c r="Y77" s="83"/>
      <c r="Z77" s="83"/>
      <c r="AA77" s="83"/>
      <c r="AB77" s="83"/>
      <c r="AC77" s="83"/>
      <c r="AD77" s="147"/>
      <c r="AE77" s="312"/>
      <c r="AF77" s="83"/>
      <c r="AG77" s="83"/>
      <c r="AH77" s="83"/>
      <c r="AI77" s="185"/>
      <c r="AJ77" s="191"/>
    </row>
    <row r="78" spans="1:36">
      <c r="A78" s="207" t="s">
        <v>284</v>
      </c>
      <c r="B78" s="282"/>
      <c r="C78" s="137"/>
      <c r="D78" s="83"/>
      <c r="E78" s="83"/>
      <c r="F78" s="83"/>
      <c r="G78" s="83"/>
      <c r="H78" s="83"/>
      <c r="I78" s="83"/>
      <c r="J78" s="83"/>
      <c r="K78" s="147"/>
      <c r="L78" s="312"/>
      <c r="M78" s="137"/>
      <c r="N78" s="137"/>
      <c r="O78" s="83"/>
      <c r="P78" s="83"/>
      <c r="Q78" s="83"/>
      <c r="R78" s="83"/>
      <c r="S78" s="83"/>
      <c r="T78" s="83"/>
      <c r="U78" s="83"/>
      <c r="V78" s="91"/>
      <c r="W78" s="83"/>
      <c r="X78" s="83"/>
      <c r="Y78" s="83"/>
      <c r="Z78" s="83"/>
      <c r="AA78" s="83"/>
      <c r="AB78" s="83"/>
      <c r="AC78" s="83"/>
      <c r="AD78" s="147"/>
      <c r="AE78" s="312"/>
      <c r="AF78" s="83">
        <v>1</v>
      </c>
      <c r="AG78" s="83"/>
      <c r="AH78" s="83"/>
      <c r="AI78" s="185"/>
      <c r="AJ78" s="191"/>
    </row>
    <row r="79" spans="1:36">
      <c r="A79" s="206" t="s">
        <v>182</v>
      </c>
      <c r="B79" s="282" t="s">
        <v>10</v>
      </c>
      <c r="C79" s="137"/>
      <c r="D79" s="83"/>
      <c r="E79" s="83"/>
      <c r="F79" s="83"/>
      <c r="G79" s="83"/>
      <c r="H79" s="83"/>
      <c r="I79" s="83"/>
      <c r="J79" s="83"/>
      <c r="K79" s="147"/>
      <c r="L79" s="312"/>
      <c r="M79" s="137"/>
      <c r="N79" s="137"/>
      <c r="O79" s="83"/>
      <c r="P79" s="83"/>
      <c r="Q79" s="83"/>
      <c r="R79" s="83"/>
      <c r="S79" s="83"/>
      <c r="T79" s="83"/>
      <c r="U79" s="83"/>
      <c r="V79" s="91">
        <v>9</v>
      </c>
      <c r="W79" s="83">
        <v>19</v>
      </c>
      <c r="X79" s="83"/>
      <c r="Y79" s="83"/>
      <c r="Z79" s="83"/>
      <c r="AA79" s="83"/>
      <c r="AB79" s="83"/>
      <c r="AC79" s="83">
        <v>36</v>
      </c>
      <c r="AD79" s="147"/>
      <c r="AE79" s="312">
        <v>12</v>
      </c>
      <c r="AF79" s="83">
        <v>11</v>
      </c>
      <c r="AG79" s="83"/>
      <c r="AH79" s="83"/>
      <c r="AI79" s="185"/>
      <c r="AJ79" s="191"/>
    </row>
    <row r="80" spans="1:36">
      <c r="A80" s="206" t="s">
        <v>183</v>
      </c>
      <c r="B80" s="282" t="s">
        <v>10</v>
      </c>
      <c r="C80" s="137"/>
      <c r="D80" s="83"/>
      <c r="E80" s="83">
        <v>2</v>
      </c>
      <c r="F80" s="83">
        <v>1</v>
      </c>
      <c r="G80" s="83">
        <v>2</v>
      </c>
      <c r="H80" s="83">
        <v>1</v>
      </c>
      <c r="I80" s="83"/>
      <c r="J80" s="83">
        <v>1</v>
      </c>
      <c r="K80" s="147">
        <v>1</v>
      </c>
      <c r="L80" s="312"/>
      <c r="M80" s="137"/>
      <c r="N80" s="137"/>
      <c r="O80" s="83"/>
      <c r="P80" s="83"/>
      <c r="Q80" s="83"/>
      <c r="R80" s="83"/>
      <c r="S80" s="83"/>
      <c r="T80" s="83"/>
      <c r="U80" s="83"/>
      <c r="V80" s="91"/>
      <c r="W80" s="83"/>
      <c r="X80" s="83"/>
      <c r="Y80" s="83"/>
      <c r="Z80" s="83"/>
      <c r="AA80" s="83"/>
      <c r="AB80" s="83"/>
      <c r="AC80" s="83">
        <v>1</v>
      </c>
      <c r="AD80" s="147">
        <v>1</v>
      </c>
      <c r="AE80" s="312"/>
      <c r="AF80" s="83"/>
      <c r="AG80" s="83"/>
      <c r="AH80" s="83"/>
      <c r="AI80" s="185"/>
      <c r="AJ80" s="191"/>
    </row>
    <row r="81" spans="1:36">
      <c r="A81" s="207" t="s">
        <v>377</v>
      </c>
      <c r="B81" s="285"/>
      <c r="C81" s="137">
        <v>1</v>
      </c>
      <c r="D81" s="83"/>
      <c r="E81" s="83"/>
      <c r="F81" s="83"/>
      <c r="G81" s="83">
        <v>7</v>
      </c>
      <c r="H81" s="83"/>
      <c r="I81" s="83">
        <v>6</v>
      </c>
      <c r="J81" s="83">
        <v>70</v>
      </c>
      <c r="K81" s="147">
        <v>60</v>
      </c>
      <c r="L81" s="312">
        <v>15</v>
      </c>
      <c r="M81" s="137"/>
      <c r="N81" s="137">
        <v>11</v>
      </c>
      <c r="O81" s="83"/>
      <c r="P81" s="83"/>
      <c r="Q81" s="83"/>
      <c r="R81" s="83"/>
      <c r="S81" s="83"/>
      <c r="T81" s="83"/>
      <c r="U81" s="83"/>
      <c r="V81" s="91">
        <v>1298</v>
      </c>
      <c r="W81" s="83">
        <v>325</v>
      </c>
      <c r="X81" s="83"/>
      <c r="Y81" s="83"/>
      <c r="Z81" s="83"/>
      <c r="AA81" s="83"/>
      <c r="AB81" s="83"/>
      <c r="AC81" s="83">
        <v>473</v>
      </c>
      <c r="AD81" s="147">
        <v>8</v>
      </c>
      <c r="AE81" s="312">
        <v>57</v>
      </c>
      <c r="AF81" s="83">
        <v>130</v>
      </c>
      <c r="AG81" s="83">
        <v>14</v>
      </c>
      <c r="AH81" s="83">
        <v>36</v>
      </c>
      <c r="AI81" s="185">
        <v>2</v>
      </c>
      <c r="AJ81" s="191"/>
    </row>
    <row r="82" spans="1:36">
      <c r="A82" s="206" t="s">
        <v>378</v>
      </c>
      <c r="B82" s="282" t="s">
        <v>10</v>
      </c>
      <c r="C82" s="137"/>
      <c r="D82" s="83"/>
      <c r="E82" s="83"/>
      <c r="F82" s="83">
        <v>1</v>
      </c>
      <c r="G82" s="83">
        <v>1</v>
      </c>
      <c r="H82" s="83"/>
      <c r="I82" s="83"/>
      <c r="J82" s="83"/>
      <c r="K82" s="147"/>
      <c r="L82" s="312"/>
      <c r="M82" s="137"/>
      <c r="N82" s="137"/>
      <c r="O82" s="83"/>
      <c r="P82" s="83">
        <v>1</v>
      </c>
      <c r="Q82" s="83"/>
      <c r="R82" s="83"/>
      <c r="S82" s="83"/>
      <c r="T82" s="83"/>
      <c r="U82" s="83"/>
      <c r="V82" s="91">
        <v>5</v>
      </c>
      <c r="W82" s="83">
        <v>4</v>
      </c>
      <c r="X82" s="83"/>
      <c r="Y82" s="83"/>
      <c r="Z82" s="83"/>
      <c r="AA82" s="83"/>
      <c r="AB82" s="83"/>
      <c r="AC82" s="83">
        <v>6</v>
      </c>
      <c r="AD82" s="147">
        <v>1</v>
      </c>
      <c r="AE82" s="312"/>
      <c r="AF82" s="83"/>
      <c r="AG82" s="83">
        <v>3</v>
      </c>
      <c r="AH82" s="83">
        <v>1</v>
      </c>
      <c r="AI82" s="185"/>
      <c r="AJ82" s="191"/>
    </row>
    <row r="83" spans="1:36">
      <c r="A83" s="129" t="s">
        <v>39</v>
      </c>
      <c r="B83" s="282" t="s">
        <v>10</v>
      </c>
      <c r="C83" s="137"/>
      <c r="D83" s="83"/>
      <c r="E83" s="83"/>
      <c r="F83" s="83"/>
      <c r="G83" s="83"/>
      <c r="H83" s="83"/>
      <c r="I83" s="83"/>
      <c r="J83" s="83"/>
      <c r="K83" s="147"/>
      <c r="L83" s="312"/>
      <c r="M83" s="137"/>
      <c r="N83" s="137"/>
      <c r="O83" s="83"/>
      <c r="P83" s="83"/>
      <c r="Q83" s="83"/>
      <c r="R83" s="83"/>
      <c r="S83" s="83"/>
      <c r="T83" s="83"/>
      <c r="U83" s="83"/>
      <c r="V83" s="91"/>
      <c r="W83" s="83">
        <v>2</v>
      </c>
      <c r="X83" s="83"/>
      <c r="Y83" s="83"/>
      <c r="Z83" s="83"/>
      <c r="AA83" s="83"/>
      <c r="AB83" s="83"/>
      <c r="AC83" s="83">
        <v>13</v>
      </c>
      <c r="AD83" s="147">
        <v>8</v>
      </c>
      <c r="AE83" s="312">
        <v>11</v>
      </c>
      <c r="AF83" s="83">
        <v>2</v>
      </c>
      <c r="AG83" s="83"/>
      <c r="AH83" s="83"/>
      <c r="AI83" s="185"/>
      <c r="AJ83" s="191"/>
    </row>
    <row r="84" spans="1:36">
      <c r="A84" s="130" t="s">
        <v>181</v>
      </c>
      <c r="B84" s="282"/>
      <c r="C84" s="137"/>
      <c r="D84" s="83"/>
      <c r="E84" s="83"/>
      <c r="F84" s="83"/>
      <c r="G84" s="83"/>
      <c r="H84" s="83"/>
      <c r="I84" s="83"/>
      <c r="J84" s="83"/>
      <c r="K84" s="147"/>
      <c r="L84" s="312"/>
      <c r="M84" s="137"/>
      <c r="N84" s="137"/>
      <c r="O84" s="83"/>
      <c r="P84" s="83"/>
      <c r="Q84" s="83"/>
      <c r="R84" s="83"/>
      <c r="S84" s="83"/>
      <c r="T84" s="83"/>
      <c r="U84" s="83"/>
      <c r="V84" s="91"/>
      <c r="W84" s="83">
        <v>1</v>
      </c>
      <c r="X84" s="83"/>
      <c r="Y84" s="83"/>
      <c r="Z84" s="83"/>
      <c r="AA84" s="83"/>
      <c r="AB84" s="83"/>
      <c r="AC84" s="83">
        <v>3</v>
      </c>
      <c r="AD84" s="147"/>
      <c r="AE84" s="312"/>
      <c r="AF84" s="83"/>
      <c r="AG84" s="83"/>
      <c r="AH84" s="83"/>
      <c r="AI84" s="185"/>
      <c r="AJ84" s="191"/>
    </row>
    <row r="85" spans="1:36">
      <c r="A85" s="206" t="s">
        <v>285</v>
      </c>
      <c r="B85" s="282" t="s">
        <v>10</v>
      </c>
      <c r="C85" s="137"/>
      <c r="D85" s="83"/>
      <c r="E85" s="83"/>
      <c r="F85" s="83"/>
      <c r="G85" s="83">
        <v>1</v>
      </c>
      <c r="H85" s="83"/>
      <c r="I85" s="83"/>
      <c r="J85" s="83"/>
      <c r="K85" s="147"/>
      <c r="L85" s="312"/>
      <c r="M85" s="137"/>
      <c r="N85" s="137"/>
      <c r="O85" s="83"/>
      <c r="P85" s="83"/>
      <c r="Q85" s="83"/>
      <c r="R85" s="83"/>
      <c r="S85" s="83"/>
      <c r="T85" s="83"/>
      <c r="U85" s="83"/>
      <c r="V85" s="91"/>
      <c r="W85" s="83"/>
      <c r="X85" s="83"/>
      <c r="Y85" s="83"/>
      <c r="Z85" s="83"/>
      <c r="AA85" s="83"/>
      <c r="AB85" s="83"/>
      <c r="AC85" s="83"/>
      <c r="AD85" s="147"/>
      <c r="AE85" s="312"/>
      <c r="AF85" s="83"/>
      <c r="AG85" s="83"/>
      <c r="AH85" s="83"/>
      <c r="AI85" s="185"/>
      <c r="AJ85" s="191"/>
    </row>
    <row r="86" spans="1:36">
      <c r="A86" s="206" t="s">
        <v>40</v>
      </c>
      <c r="B86" s="282" t="s">
        <v>10</v>
      </c>
      <c r="C86" s="137"/>
      <c r="D86" s="83"/>
      <c r="E86" s="83">
        <v>1</v>
      </c>
      <c r="F86" s="83"/>
      <c r="G86" s="83"/>
      <c r="H86" s="83"/>
      <c r="I86" s="83"/>
      <c r="J86" s="83"/>
      <c r="K86" s="147"/>
      <c r="L86" s="312"/>
      <c r="M86" s="137"/>
      <c r="N86" s="137"/>
      <c r="O86" s="83"/>
      <c r="P86" s="83"/>
      <c r="Q86" s="83"/>
      <c r="R86" s="83"/>
      <c r="S86" s="83"/>
      <c r="T86" s="83"/>
      <c r="U86" s="83"/>
      <c r="V86" s="91">
        <v>55</v>
      </c>
      <c r="W86" s="83">
        <v>63</v>
      </c>
      <c r="X86" s="83"/>
      <c r="Y86" s="83"/>
      <c r="Z86" s="83"/>
      <c r="AA86" s="83"/>
      <c r="AB86" s="83"/>
      <c r="AC86" s="83">
        <v>158</v>
      </c>
      <c r="AD86" s="147">
        <v>5</v>
      </c>
      <c r="AE86" s="312">
        <v>4</v>
      </c>
      <c r="AF86" s="83">
        <v>3</v>
      </c>
      <c r="AG86" s="83"/>
      <c r="AH86" s="83"/>
      <c r="AI86" s="185"/>
      <c r="AJ86" s="191"/>
    </row>
    <row r="87" spans="1:36">
      <c r="A87" s="113" t="s">
        <v>379</v>
      </c>
      <c r="B87" s="282"/>
      <c r="C87" s="137"/>
      <c r="D87" s="83"/>
      <c r="E87" s="83"/>
      <c r="F87" s="83"/>
      <c r="G87" s="83"/>
      <c r="H87" s="83"/>
      <c r="I87" s="83"/>
      <c r="J87" s="83"/>
      <c r="K87" s="147"/>
      <c r="L87" s="312"/>
      <c r="M87" s="137"/>
      <c r="N87" s="137"/>
      <c r="O87" s="83"/>
      <c r="P87" s="83"/>
      <c r="Q87" s="83"/>
      <c r="R87" s="83"/>
      <c r="S87" s="83"/>
      <c r="T87" s="83"/>
      <c r="U87" s="83"/>
      <c r="V87" s="91"/>
      <c r="W87" s="83">
        <v>4</v>
      </c>
      <c r="X87" s="83"/>
      <c r="Y87" s="83"/>
      <c r="Z87" s="83"/>
      <c r="AA87" s="83"/>
      <c r="AB87" s="83"/>
      <c r="AC87" s="83">
        <v>31</v>
      </c>
      <c r="AD87" s="147">
        <v>1</v>
      </c>
      <c r="AE87" s="312"/>
      <c r="AF87" s="83"/>
      <c r="AG87" s="83"/>
      <c r="AH87" s="83"/>
      <c r="AI87" s="185"/>
      <c r="AJ87" s="191"/>
    </row>
    <row r="88" spans="1:36">
      <c r="A88" s="208" t="s">
        <v>233</v>
      </c>
      <c r="B88" s="282" t="s">
        <v>511</v>
      </c>
      <c r="C88" s="137"/>
      <c r="D88" s="83"/>
      <c r="E88" s="83"/>
      <c r="F88" s="83"/>
      <c r="G88" s="83"/>
      <c r="H88" s="83"/>
      <c r="I88" s="83"/>
      <c r="J88" s="83"/>
      <c r="K88" s="147"/>
      <c r="L88" s="312"/>
      <c r="M88" s="137"/>
      <c r="N88" s="137"/>
      <c r="O88" s="83"/>
      <c r="P88" s="83"/>
      <c r="Q88" s="83"/>
      <c r="R88" s="83"/>
      <c r="S88" s="83"/>
      <c r="T88" s="83"/>
      <c r="U88" s="83"/>
      <c r="V88" s="91">
        <v>1</v>
      </c>
      <c r="W88" s="83">
        <v>3</v>
      </c>
      <c r="X88" s="83"/>
      <c r="Y88" s="83"/>
      <c r="Z88" s="83"/>
      <c r="AA88" s="83"/>
      <c r="AB88" s="83"/>
      <c r="AC88" s="83">
        <v>6</v>
      </c>
      <c r="AD88" s="147"/>
      <c r="AE88" s="312"/>
      <c r="AF88" s="83"/>
      <c r="AG88" s="83"/>
      <c r="AH88" s="83"/>
      <c r="AI88" s="185"/>
      <c r="AJ88" s="191"/>
    </row>
    <row r="89" spans="1:36">
      <c r="A89" s="208" t="s">
        <v>380</v>
      </c>
      <c r="B89" s="282" t="s">
        <v>511</v>
      </c>
      <c r="C89" s="137"/>
      <c r="D89" s="83"/>
      <c r="E89" s="83"/>
      <c r="F89" s="83"/>
      <c r="G89" s="83"/>
      <c r="H89" s="83"/>
      <c r="I89" s="83"/>
      <c r="J89" s="83"/>
      <c r="K89" s="147"/>
      <c r="L89" s="312"/>
      <c r="M89" s="137"/>
      <c r="N89" s="137"/>
      <c r="O89" s="83"/>
      <c r="P89" s="83"/>
      <c r="Q89" s="83"/>
      <c r="R89" s="83"/>
      <c r="S89" s="83"/>
      <c r="T89" s="83"/>
      <c r="U89" s="83"/>
      <c r="V89" s="91">
        <v>5</v>
      </c>
      <c r="W89" s="83">
        <v>17</v>
      </c>
      <c r="X89" s="83"/>
      <c r="Y89" s="83"/>
      <c r="Z89" s="83"/>
      <c r="AA89" s="83"/>
      <c r="AB89" s="83"/>
      <c r="AC89" s="83">
        <v>10</v>
      </c>
      <c r="AD89" s="147"/>
      <c r="AE89" s="312"/>
      <c r="AF89" s="83">
        <v>1</v>
      </c>
      <c r="AG89" s="83"/>
      <c r="AH89" s="83"/>
      <c r="AI89" s="185"/>
      <c r="AJ89" s="191"/>
    </row>
    <row r="90" spans="1:36">
      <c r="A90" s="129" t="s">
        <v>41</v>
      </c>
      <c r="B90" s="282" t="s">
        <v>10</v>
      </c>
      <c r="C90" s="137"/>
      <c r="D90" s="83"/>
      <c r="E90" s="83">
        <v>1</v>
      </c>
      <c r="F90" s="83">
        <v>1</v>
      </c>
      <c r="G90" s="83">
        <v>3</v>
      </c>
      <c r="H90" s="83"/>
      <c r="I90" s="83">
        <v>1</v>
      </c>
      <c r="J90" s="83">
        <v>3</v>
      </c>
      <c r="K90" s="147"/>
      <c r="L90" s="312">
        <v>7</v>
      </c>
      <c r="M90" s="137">
        <v>3</v>
      </c>
      <c r="N90" s="137">
        <v>4</v>
      </c>
      <c r="O90" s="83">
        <v>2</v>
      </c>
      <c r="P90" s="83"/>
      <c r="Q90" s="83"/>
      <c r="R90" s="83"/>
      <c r="S90" s="83"/>
      <c r="T90" s="83">
        <v>1</v>
      </c>
      <c r="U90" s="83"/>
      <c r="V90" s="91">
        <v>7</v>
      </c>
      <c r="W90" s="83">
        <v>17</v>
      </c>
      <c r="X90" s="83">
        <v>1</v>
      </c>
      <c r="Y90" s="83">
        <v>6</v>
      </c>
      <c r="Z90" s="83">
        <v>5</v>
      </c>
      <c r="AA90" s="83">
        <v>6</v>
      </c>
      <c r="AB90" s="83">
        <v>1</v>
      </c>
      <c r="AC90" s="83">
        <v>43</v>
      </c>
      <c r="AD90" s="147">
        <v>20</v>
      </c>
      <c r="AE90" s="312">
        <v>24</v>
      </c>
      <c r="AF90" s="83">
        <v>5</v>
      </c>
      <c r="AG90" s="83"/>
      <c r="AH90" s="83"/>
      <c r="AI90" s="185"/>
      <c r="AJ90" s="191"/>
    </row>
    <row r="91" spans="1:36">
      <c r="A91" s="206" t="s">
        <v>42</v>
      </c>
      <c r="B91" s="282" t="s">
        <v>10</v>
      </c>
      <c r="C91" s="137"/>
      <c r="D91" s="83"/>
      <c r="E91" s="83"/>
      <c r="F91" s="83"/>
      <c r="G91" s="83"/>
      <c r="H91" s="83"/>
      <c r="I91" s="83"/>
      <c r="J91" s="83"/>
      <c r="K91" s="147"/>
      <c r="L91" s="312">
        <v>2</v>
      </c>
      <c r="M91" s="137"/>
      <c r="N91" s="137"/>
      <c r="O91" s="83"/>
      <c r="P91" s="83"/>
      <c r="Q91" s="83"/>
      <c r="R91" s="83"/>
      <c r="S91" s="83"/>
      <c r="T91" s="83"/>
      <c r="U91" s="83"/>
      <c r="V91" s="91">
        <v>5</v>
      </c>
      <c r="W91" s="83">
        <v>16</v>
      </c>
      <c r="X91" s="83"/>
      <c r="Y91" s="83"/>
      <c r="Z91" s="83"/>
      <c r="AA91" s="83"/>
      <c r="AB91" s="83"/>
      <c r="AC91" s="83">
        <v>27</v>
      </c>
      <c r="AD91" s="147">
        <v>1</v>
      </c>
      <c r="AE91" s="312">
        <v>19</v>
      </c>
      <c r="AF91" s="83">
        <v>2</v>
      </c>
      <c r="AG91" s="83"/>
      <c r="AH91" s="83"/>
      <c r="AI91" s="185"/>
      <c r="AJ91" s="191"/>
    </row>
    <row r="92" spans="1:36">
      <c r="A92" s="114" t="s">
        <v>381</v>
      </c>
      <c r="B92" s="282"/>
      <c r="C92" s="137"/>
      <c r="D92" s="83"/>
      <c r="E92" s="83"/>
      <c r="F92" s="83"/>
      <c r="G92" s="83">
        <v>1</v>
      </c>
      <c r="H92" s="83"/>
      <c r="I92" s="83"/>
      <c r="J92" s="83"/>
      <c r="K92" s="147"/>
      <c r="L92" s="312"/>
      <c r="M92" s="137"/>
      <c r="N92" s="137"/>
      <c r="O92" s="83"/>
      <c r="P92" s="83"/>
      <c r="Q92" s="83"/>
      <c r="R92" s="83"/>
      <c r="S92" s="83"/>
      <c r="T92" s="83"/>
      <c r="U92" s="83"/>
      <c r="V92" s="91"/>
      <c r="W92" s="83"/>
      <c r="X92" s="83"/>
      <c r="Y92" s="83"/>
      <c r="Z92" s="83"/>
      <c r="AA92" s="83"/>
      <c r="AB92" s="83"/>
      <c r="AC92" s="83">
        <v>1</v>
      </c>
      <c r="AD92" s="147"/>
      <c r="AE92" s="312"/>
      <c r="AF92" s="83"/>
      <c r="AG92" s="83"/>
      <c r="AH92" s="83"/>
      <c r="AI92" s="185"/>
      <c r="AJ92" s="191"/>
    </row>
    <row r="93" spans="1:36">
      <c r="A93" s="113" t="s">
        <v>234</v>
      </c>
      <c r="B93" s="282"/>
      <c r="C93" s="137"/>
      <c r="D93" s="83"/>
      <c r="E93" s="83"/>
      <c r="F93" s="83">
        <v>1</v>
      </c>
      <c r="G93" s="83">
        <v>9</v>
      </c>
      <c r="H93" s="83"/>
      <c r="I93" s="83"/>
      <c r="J93" s="83">
        <v>4</v>
      </c>
      <c r="K93" s="147"/>
      <c r="L93" s="312">
        <v>6</v>
      </c>
      <c r="M93" s="137">
        <v>1</v>
      </c>
      <c r="N93" s="137"/>
      <c r="O93" s="83"/>
      <c r="P93" s="83"/>
      <c r="Q93" s="83"/>
      <c r="R93" s="83"/>
      <c r="S93" s="83"/>
      <c r="T93" s="83"/>
      <c r="U93" s="83"/>
      <c r="V93" s="91">
        <v>2</v>
      </c>
      <c r="W93" s="83">
        <v>2</v>
      </c>
      <c r="X93" s="83"/>
      <c r="Y93" s="83"/>
      <c r="Z93" s="83"/>
      <c r="AA93" s="83">
        <v>2</v>
      </c>
      <c r="AB93" s="83"/>
      <c r="AC93" s="83">
        <v>12</v>
      </c>
      <c r="AD93" s="147">
        <v>11</v>
      </c>
      <c r="AE93" s="312">
        <v>13</v>
      </c>
      <c r="AF93" s="83">
        <v>5</v>
      </c>
      <c r="AG93" s="83">
        <v>2</v>
      </c>
      <c r="AH93" s="83"/>
      <c r="AI93" s="185"/>
      <c r="AJ93" s="191"/>
    </row>
    <row r="94" spans="1:36">
      <c r="A94" s="131" t="s">
        <v>382</v>
      </c>
      <c r="B94" s="282" t="s">
        <v>511</v>
      </c>
      <c r="C94" s="137"/>
      <c r="D94" s="83"/>
      <c r="E94" s="83"/>
      <c r="F94" s="83"/>
      <c r="G94" s="83"/>
      <c r="H94" s="83"/>
      <c r="I94" s="83"/>
      <c r="J94" s="83"/>
      <c r="K94" s="147"/>
      <c r="L94" s="312"/>
      <c r="M94" s="137"/>
      <c r="N94" s="137"/>
      <c r="O94" s="83"/>
      <c r="P94" s="83"/>
      <c r="Q94" s="83"/>
      <c r="R94" s="83"/>
      <c r="S94" s="83"/>
      <c r="T94" s="83"/>
      <c r="U94" s="83"/>
      <c r="V94" s="91"/>
      <c r="W94" s="83"/>
      <c r="X94" s="83"/>
      <c r="Y94" s="83"/>
      <c r="Z94" s="83"/>
      <c r="AA94" s="83"/>
      <c r="AB94" s="83"/>
      <c r="AC94" s="83">
        <v>1</v>
      </c>
      <c r="AD94" s="147">
        <v>2</v>
      </c>
      <c r="AE94" s="312"/>
      <c r="AF94" s="83"/>
      <c r="AG94" s="83"/>
      <c r="AH94" s="83"/>
      <c r="AI94" s="185"/>
      <c r="AJ94" s="191"/>
    </row>
    <row r="95" spans="1:36">
      <c r="A95" s="207" t="s">
        <v>286</v>
      </c>
      <c r="B95" s="282"/>
      <c r="C95" s="137"/>
      <c r="D95" s="83"/>
      <c r="E95" s="83"/>
      <c r="F95" s="83"/>
      <c r="G95" s="83"/>
      <c r="H95" s="83"/>
      <c r="I95" s="83"/>
      <c r="J95" s="83"/>
      <c r="K95" s="147"/>
      <c r="L95" s="312"/>
      <c r="M95" s="137"/>
      <c r="N95" s="137"/>
      <c r="O95" s="83"/>
      <c r="P95" s="83"/>
      <c r="Q95" s="83"/>
      <c r="R95" s="83"/>
      <c r="S95" s="83"/>
      <c r="T95" s="83"/>
      <c r="U95" s="83"/>
      <c r="V95" s="91"/>
      <c r="W95" s="83"/>
      <c r="X95" s="83"/>
      <c r="Y95" s="83"/>
      <c r="Z95" s="83"/>
      <c r="AA95" s="83"/>
      <c r="AB95" s="83"/>
      <c r="AC95" s="83"/>
      <c r="AD95" s="147"/>
      <c r="AE95" s="312"/>
      <c r="AF95" s="83"/>
      <c r="AG95" s="83">
        <v>2</v>
      </c>
      <c r="AH95" s="83">
        <v>5</v>
      </c>
      <c r="AI95" s="185"/>
      <c r="AJ95" s="191"/>
    </row>
    <row r="96" spans="1:36">
      <c r="A96" s="206" t="s">
        <v>185</v>
      </c>
      <c r="B96" s="282" t="s">
        <v>10</v>
      </c>
      <c r="C96" s="137"/>
      <c r="D96" s="83"/>
      <c r="E96" s="83"/>
      <c r="F96" s="83"/>
      <c r="G96" s="83"/>
      <c r="H96" s="83"/>
      <c r="I96" s="83"/>
      <c r="J96" s="83"/>
      <c r="K96" s="147"/>
      <c r="L96" s="312"/>
      <c r="M96" s="137"/>
      <c r="N96" s="137"/>
      <c r="O96" s="83"/>
      <c r="P96" s="83"/>
      <c r="Q96" s="83"/>
      <c r="R96" s="83"/>
      <c r="S96" s="83"/>
      <c r="T96" s="83"/>
      <c r="U96" s="83"/>
      <c r="V96" s="91">
        <v>30</v>
      </c>
      <c r="W96" s="83">
        <v>2</v>
      </c>
      <c r="X96" s="83">
        <v>6</v>
      </c>
      <c r="Y96" s="83">
        <v>6</v>
      </c>
      <c r="Z96" s="83">
        <v>7</v>
      </c>
      <c r="AA96" s="83">
        <v>8</v>
      </c>
      <c r="AB96" s="83">
        <v>2</v>
      </c>
      <c r="AC96" s="83">
        <v>38</v>
      </c>
      <c r="AD96" s="147">
        <v>1</v>
      </c>
      <c r="AE96" s="312"/>
      <c r="AF96" s="83"/>
      <c r="AG96" s="83"/>
      <c r="AH96" s="83"/>
      <c r="AI96" s="185"/>
      <c r="AJ96" s="191"/>
    </row>
    <row r="97" spans="1:36">
      <c r="A97" s="131" t="s">
        <v>383</v>
      </c>
      <c r="B97" s="282" t="s">
        <v>511</v>
      </c>
      <c r="C97" s="137"/>
      <c r="D97" s="83"/>
      <c r="E97" s="83"/>
      <c r="F97" s="83"/>
      <c r="G97" s="83"/>
      <c r="H97" s="83"/>
      <c r="I97" s="83"/>
      <c r="J97" s="83"/>
      <c r="K97" s="147"/>
      <c r="L97" s="312"/>
      <c r="M97" s="137"/>
      <c r="N97" s="137"/>
      <c r="O97" s="83"/>
      <c r="P97" s="83"/>
      <c r="Q97" s="83"/>
      <c r="R97" s="83"/>
      <c r="S97" s="83"/>
      <c r="T97" s="83"/>
      <c r="U97" s="83"/>
      <c r="V97" s="91"/>
      <c r="W97" s="83"/>
      <c r="X97" s="83"/>
      <c r="Y97" s="83"/>
      <c r="Z97" s="83"/>
      <c r="AA97" s="83"/>
      <c r="AB97" s="83"/>
      <c r="AC97" s="83">
        <v>5</v>
      </c>
      <c r="AD97" s="147"/>
      <c r="AE97" s="138"/>
      <c r="AF97" s="83"/>
      <c r="AG97" s="83"/>
      <c r="AH97" s="83"/>
      <c r="AI97" s="185"/>
      <c r="AJ97" s="191"/>
    </row>
    <row r="98" spans="1:36">
      <c r="A98" s="206" t="s">
        <v>235</v>
      </c>
      <c r="B98" s="282" t="s">
        <v>10</v>
      </c>
      <c r="C98" s="137"/>
      <c r="D98" s="83"/>
      <c r="E98" s="83"/>
      <c r="F98" s="83"/>
      <c r="G98" s="83"/>
      <c r="H98" s="83"/>
      <c r="I98" s="83"/>
      <c r="J98" s="83"/>
      <c r="K98" s="147"/>
      <c r="L98" s="312"/>
      <c r="M98" s="137"/>
      <c r="N98" s="137"/>
      <c r="O98" s="83"/>
      <c r="P98" s="83"/>
      <c r="Q98" s="83"/>
      <c r="R98" s="83"/>
      <c r="S98" s="83"/>
      <c r="T98" s="83"/>
      <c r="U98" s="83"/>
      <c r="V98" s="91"/>
      <c r="W98" s="83"/>
      <c r="X98" s="83"/>
      <c r="Y98" s="83"/>
      <c r="Z98" s="83"/>
      <c r="AA98" s="83"/>
      <c r="AB98" s="83"/>
      <c r="AC98" s="83">
        <v>4</v>
      </c>
      <c r="AD98" s="147"/>
      <c r="AE98" s="138"/>
      <c r="AF98" s="83"/>
      <c r="AG98" s="83"/>
      <c r="AH98" s="83"/>
      <c r="AI98" s="185"/>
      <c r="AJ98" s="191"/>
    </row>
    <row r="99" spans="1:36">
      <c r="A99" s="208" t="s">
        <v>46</v>
      </c>
      <c r="B99" s="282" t="s">
        <v>511</v>
      </c>
      <c r="C99" s="137"/>
      <c r="D99" s="83"/>
      <c r="E99" s="83"/>
      <c r="F99" s="83"/>
      <c r="G99" s="83"/>
      <c r="H99" s="83"/>
      <c r="I99" s="83"/>
      <c r="J99" s="83"/>
      <c r="K99" s="147"/>
      <c r="L99" s="312"/>
      <c r="M99" s="137"/>
      <c r="N99" s="137"/>
      <c r="O99" s="83"/>
      <c r="P99" s="83"/>
      <c r="Q99" s="83"/>
      <c r="R99" s="83"/>
      <c r="S99" s="83"/>
      <c r="T99" s="83"/>
      <c r="U99" s="83"/>
      <c r="V99" s="91"/>
      <c r="W99" s="83"/>
      <c r="X99" s="83"/>
      <c r="Y99" s="83"/>
      <c r="Z99" s="83"/>
      <c r="AA99" s="83"/>
      <c r="AB99" s="83"/>
      <c r="AC99" s="169"/>
      <c r="AD99" s="147"/>
      <c r="AE99" s="312">
        <v>2</v>
      </c>
      <c r="AF99" s="83">
        <v>6</v>
      </c>
      <c r="AG99" s="83"/>
      <c r="AH99" s="83"/>
      <c r="AI99" s="185"/>
      <c r="AJ99" s="191"/>
    </row>
    <row r="100" spans="1:36">
      <c r="A100" s="208" t="s">
        <v>287</v>
      </c>
      <c r="B100" s="282" t="s">
        <v>511</v>
      </c>
      <c r="C100" s="137"/>
      <c r="D100" s="83"/>
      <c r="E100" s="83"/>
      <c r="F100" s="83"/>
      <c r="G100" s="83"/>
      <c r="H100" s="83"/>
      <c r="I100" s="83"/>
      <c r="J100" s="83"/>
      <c r="K100" s="147"/>
      <c r="L100" s="312"/>
      <c r="M100" s="137"/>
      <c r="N100" s="137"/>
      <c r="O100" s="83"/>
      <c r="P100" s="83"/>
      <c r="Q100" s="83"/>
      <c r="R100" s="83"/>
      <c r="S100" s="83"/>
      <c r="T100" s="83"/>
      <c r="U100" s="83"/>
      <c r="V100" s="91"/>
      <c r="W100" s="83"/>
      <c r="X100" s="83"/>
      <c r="Y100" s="83"/>
      <c r="Z100" s="83"/>
      <c r="AA100" s="83"/>
      <c r="AB100" s="83"/>
      <c r="AC100" s="83"/>
      <c r="AD100" s="147"/>
      <c r="AE100" s="312">
        <v>1</v>
      </c>
      <c r="AF100" s="83"/>
      <c r="AG100" s="83"/>
      <c r="AH100" s="83"/>
      <c r="AI100" s="185"/>
      <c r="AJ100" s="191"/>
    </row>
    <row r="101" spans="1:36">
      <c r="A101" s="208" t="s">
        <v>187</v>
      </c>
      <c r="B101" s="282" t="s">
        <v>511</v>
      </c>
      <c r="C101" s="137"/>
      <c r="D101" s="83"/>
      <c r="E101" s="83"/>
      <c r="F101" s="83"/>
      <c r="G101" s="83"/>
      <c r="H101" s="83"/>
      <c r="I101" s="83"/>
      <c r="J101" s="83"/>
      <c r="K101" s="147"/>
      <c r="L101" s="312">
        <v>4</v>
      </c>
      <c r="M101" s="137"/>
      <c r="N101" s="137"/>
      <c r="O101" s="83"/>
      <c r="P101" s="83"/>
      <c r="Q101" s="83"/>
      <c r="R101" s="83"/>
      <c r="S101" s="83"/>
      <c r="T101" s="83"/>
      <c r="U101" s="83"/>
      <c r="V101" s="91">
        <v>15</v>
      </c>
      <c r="W101" s="83">
        <v>13</v>
      </c>
      <c r="X101" s="83"/>
      <c r="Y101" s="83">
        <v>2</v>
      </c>
      <c r="Z101" s="83">
        <v>11</v>
      </c>
      <c r="AA101" s="83">
        <v>1</v>
      </c>
      <c r="AB101" s="83"/>
      <c r="AC101" s="83">
        <v>15</v>
      </c>
      <c r="AD101" s="147">
        <v>20</v>
      </c>
      <c r="AE101" s="312" t="s">
        <v>275</v>
      </c>
      <c r="AF101" s="83"/>
      <c r="AG101" s="83"/>
      <c r="AH101" s="83"/>
      <c r="AI101" s="185"/>
      <c r="AJ101" s="191"/>
    </row>
    <row r="102" spans="1:36">
      <c r="A102" s="129" t="s">
        <v>460</v>
      </c>
      <c r="B102" s="282" t="s">
        <v>10</v>
      </c>
      <c r="C102" s="137"/>
      <c r="D102" s="83"/>
      <c r="E102" s="83"/>
      <c r="F102" s="83"/>
      <c r="G102" s="83">
        <v>1</v>
      </c>
      <c r="H102" s="83"/>
      <c r="I102" s="83"/>
      <c r="J102" s="83"/>
      <c r="K102" s="147"/>
      <c r="L102" s="312">
        <v>6</v>
      </c>
      <c r="M102" s="137"/>
      <c r="N102" s="137"/>
      <c r="O102" s="83"/>
      <c r="P102" s="83"/>
      <c r="Q102" s="83"/>
      <c r="R102" s="83"/>
      <c r="S102" s="83"/>
      <c r="T102" s="83"/>
      <c r="U102" s="83"/>
      <c r="V102" s="91"/>
      <c r="W102" s="83">
        <v>13</v>
      </c>
      <c r="X102" s="83">
        <v>3</v>
      </c>
      <c r="Y102" s="83">
        <v>10</v>
      </c>
      <c r="Z102" s="83">
        <v>4</v>
      </c>
      <c r="AA102" s="83"/>
      <c r="AB102" s="83">
        <v>6</v>
      </c>
      <c r="AC102" s="83">
        <v>13</v>
      </c>
      <c r="AD102" s="147">
        <v>1</v>
      </c>
      <c r="AE102" s="312">
        <v>1</v>
      </c>
      <c r="AF102" s="83">
        <v>1</v>
      </c>
      <c r="AG102" s="83">
        <v>4</v>
      </c>
      <c r="AH102" s="83"/>
      <c r="AI102" s="185"/>
      <c r="AJ102" s="191"/>
    </row>
    <row r="103" spans="1:36">
      <c r="A103" s="208" t="s">
        <v>47</v>
      </c>
      <c r="B103" s="282" t="s">
        <v>511</v>
      </c>
      <c r="C103" s="137"/>
      <c r="D103" s="83"/>
      <c r="E103" s="83"/>
      <c r="F103" s="83"/>
      <c r="G103" s="83"/>
      <c r="H103" s="83"/>
      <c r="I103" s="83"/>
      <c r="J103" s="83"/>
      <c r="K103" s="147"/>
      <c r="L103" s="312"/>
      <c r="M103" s="137"/>
      <c r="N103" s="137"/>
      <c r="O103" s="83"/>
      <c r="P103" s="83"/>
      <c r="Q103" s="83"/>
      <c r="R103" s="83"/>
      <c r="S103" s="83"/>
      <c r="T103" s="83"/>
      <c r="U103" s="83"/>
      <c r="V103" s="91"/>
      <c r="W103" s="83"/>
      <c r="X103" s="83"/>
      <c r="Y103" s="83"/>
      <c r="Z103" s="83"/>
      <c r="AA103" s="83"/>
      <c r="AB103" s="83"/>
      <c r="AC103" s="83">
        <v>4</v>
      </c>
      <c r="AD103" s="147">
        <v>2</v>
      </c>
      <c r="AE103" s="312"/>
      <c r="AF103" s="83"/>
      <c r="AG103" s="83"/>
      <c r="AH103" s="83"/>
      <c r="AI103" s="185"/>
      <c r="AJ103" s="191"/>
    </row>
    <row r="104" spans="1:36">
      <c r="A104" s="208" t="s">
        <v>458</v>
      </c>
      <c r="B104" s="282" t="s">
        <v>511</v>
      </c>
      <c r="C104" s="137"/>
      <c r="D104" s="83"/>
      <c r="E104" s="83"/>
      <c r="F104" s="83"/>
      <c r="G104" s="83"/>
      <c r="H104" s="83"/>
      <c r="I104" s="83"/>
      <c r="J104" s="83"/>
      <c r="K104" s="147"/>
      <c r="L104" s="312"/>
      <c r="M104" s="137"/>
      <c r="N104" s="137"/>
      <c r="O104" s="83"/>
      <c r="P104" s="83"/>
      <c r="Q104" s="83"/>
      <c r="R104" s="83"/>
      <c r="S104" s="83"/>
      <c r="T104" s="83"/>
      <c r="U104" s="83"/>
      <c r="V104" s="91"/>
      <c r="W104" s="83"/>
      <c r="X104" s="83"/>
      <c r="Y104" s="83"/>
      <c r="Z104" s="83"/>
      <c r="AA104" s="83"/>
      <c r="AB104" s="83"/>
      <c r="AC104" s="83">
        <v>5</v>
      </c>
      <c r="AD104" s="147">
        <v>3</v>
      </c>
      <c r="AE104" s="312"/>
      <c r="AF104" s="83"/>
      <c r="AG104" s="83"/>
      <c r="AH104" s="83">
        <v>1</v>
      </c>
      <c r="AI104" s="185"/>
      <c r="AJ104" s="191"/>
    </row>
    <row r="105" spans="1:36">
      <c r="A105" s="206" t="s">
        <v>288</v>
      </c>
      <c r="B105" s="282" t="s">
        <v>10</v>
      </c>
      <c r="C105" s="137"/>
      <c r="D105" s="83"/>
      <c r="E105" s="83"/>
      <c r="F105" s="83">
        <v>1</v>
      </c>
      <c r="G105" s="83">
        <v>2</v>
      </c>
      <c r="H105" s="83"/>
      <c r="I105" s="83"/>
      <c r="J105" s="83"/>
      <c r="K105" s="147"/>
      <c r="L105" s="312"/>
      <c r="M105" s="137"/>
      <c r="N105" s="137"/>
      <c r="O105" s="83"/>
      <c r="P105" s="83"/>
      <c r="Q105" s="83"/>
      <c r="R105" s="83"/>
      <c r="S105" s="83"/>
      <c r="T105" s="83"/>
      <c r="U105" s="83"/>
      <c r="V105" s="91"/>
      <c r="W105" s="83"/>
      <c r="X105" s="83"/>
      <c r="Y105" s="83"/>
      <c r="Z105" s="83"/>
      <c r="AA105" s="83"/>
      <c r="AB105" s="83"/>
      <c r="AC105" s="83"/>
      <c r="AD105" s="147"/>
      <c r="AE105" s="312"/>
      <c r="AF105" s="83"/>
      <c r="AG105" s="83"/>
      <c r="AH105" s="83"/>
      <c r="AI105" s="185"/>
      <c r="AJ105" s="191"/>
    </row>
    <row r="106" spans="1:36">
      <c r="A106" s="207" t="s">
        <v>289</v>
      </c>
      <c r="B106" s="282"/>
      <c r="C106" s="137"/>
      <c r="D106" s="83"/>
      <c r="E106" s="83"/>
      <c r="F106" s="83"/>
      <c r="G106" s="83"/>
      <c r="H106" s="83"/>
      <c r="I106" s="83"/>
      <c r="J106" s="83"/>
      <c r="K106" s="147"/>
      <c r="L106" s="312"/>
      <c r="M106" s="137"/>
      <c r="N106" s="137"/>
      <c r="O106" s="83"/>
      <c r="P106" s="83"/>
      <c r="Q106" s="83"/>
      <c r="R106" s="83"/>
      <c r="S106" s="83"/>
      <c r="T106" s="83"/>
      <c r="U106" s="83"/>
      <c r="V106" s="91">
        <v>1</v>
      </c>
      <c r="W106" s="83"/>
      <c r="X106" s="83"/>
      <c r="Y106" s="83"/>
      <c r="Z106" s="83"/>
      <c r="AA106" s="83"/>
      <c r="AB106" s="83"/>
      <c r="AC106" s="83"/>
      <c r="AD106" s="147"/>
      <c r="AE106" s="312"/>
      <c r="AF106" s="83"/>
      <c r="AG106" s="83"/>
      <c r="AH106" s="83"/>
      <c r="AI106" s="185"/>
      <c r="AJ106" s="191"/>
    </row>
    <row r="107" spans="1:36">
      <c r="A107" s="206" t="s">
        <v>290</v>
      </c>
      <c r="B107" s="282" t="s">
        <v>10</v>
      </c>
      <c r="C107" s="137"/>
      <c r="D107" s="83"/>
      <c r="E107" s="83">
        <v>1</v>
      </c>
      <c r="F107" s="83"/>
      <c r="G107" s="83">
        <v>1</v>
      </c>
      <c r="H107" s="83"/>
      <c r="I107" s="83"/>
      <c r="J107" s="83"/>
      <c r="K107" s="147"/>
      <c r="L107" s="312"/>
      <c r="M107" s="137"/>
      <c r="N107" s="137"/>
      <c r="O107" s="83"/>
      <c r="P107" s="83"/>
      <c r="Q107" s="83"/>
      <c r="R107" s="83"/>
      <c r="S107" s="83"/>
      <c r="T107" s="83"/>
      <c r="U107" s="83"/>
      <c r="V107" s="91"/>
      <c r="W107" s="83"/>
      <c r="X107" s="83"/>
      <c r="Y107" s="83"/>
      <c r="Z107" s="83"/>
      <c r="AA107" s="83"/>
      <c r="AB107" s="83"/>
      <c r="AC107" s="83"/>
      <c r="AD107" s="147"/>
      <c r="AE107" s="312"/>
      <c r="AF107" s="83"/>
      <c r="AG107" s="83"/>
      <c r="AH107" s="83"/>
      <c r="AI107" s="185"/>
      <c r="AJ107" s="191"/>
    </row>
    <row r="108" spans="1:36">
      <c r="A108" s="133" t="s">
        <v>238</v>
      </c>
      <c r="B108" s="282" t="s">
        <v>18</v>
      </c>
      <c r="C108" s="137"/>
      <c r="D108" s="83"/>
      <c r="E108" s="83"/>
      <c r="F108" s="83"/>
      <c r="G108" s="83"/>
      <c r="H108" s="83"/>
      <c r="I108" s="83"/>
      <c r="J108" s="83"/>
      <c r="K108" s="147"/>
      <c r="L108" s="312"/>
      <c r="M108" s="137"/>
      <c r="N108" s="137"/>
      <c r="O108" s="83"/>
      <c r="P108" s="83"/>
      <c r="Q108" s="83"/>
      <c r="R108" s="83"/>
      <c r="S108" s="83"/>
      <c r="T108" s="83"/>
      <c r="U108" s="83"/>
      <c r="V108" s="91"/>
      <c r="W108" s="83">
        <v>3</v>
      </c>
      <c r="X108" s="83">
        <v>2</v>
      </c>
      <c r="Y108" s="83">
        <v>11</v>
      </c>
      <c r="Z108" s="83">
        <v>17</v>
      </c>
      <c r="AA108" s="83">
        <v>123</v>
      </c>
      <c r="AB108" s="83">
        <v>2</v>
      </c>
      <c r="AC108" s="83">
        <v>43</v>
      </c>
      <c r="AD108" s="147"/>
      <c r="AE108" s="312"/>
      <c r="AF108" s="83"/>
      <c r="AG108" s="83"/>
      <c r="AH108" s="83"/>
      <c r="AI108" s="185"/>
      <c r="AJ108" s="191"/>
    </row>
    <row r="109" spans="1:36">
      <c r="A109" s="113" t="s">
        <v>384</v>
      </c>
      <c r="B109" s="282"/>
      <c r="C109" s="137"/>
      <c r="D109" s="83">
        <v>1</v>
      </c>
      <c r="E109" s="83">
        <v>3</v>
      </c>
      <c r="F109" s="83">
        <v>3</v>
      </c>
      <c r="G109" s="83">
        <v>6</v>
      </c>
      <c r="H109" s="83"/>
      <c r="I109" s="83">
        <v>1</v>
      </c>
      <c r="J109" s="83"/>
      <c r="K109" s="147"/>
      <c r="L109" s="312">
        <v>1</v>
      </c>
      <c r="M109" s="137">
        <v>1</v>
      </c>
      <c r="N109" s="137">
        <v>4</v>
      </c>
      <c r="O109" s="83">
        <v>2</v>
      </c>
      <c r="P109" s="83"/>
      <c r="Q109" s="83">
        <v>1</v>
      </c>
      <c r="R109" s="83"/>
      <c r="S109" s="83"/>
      <c r="T109" s="83"/>
      <c r="U109" s="83">
        <v>1</v>
      </c>
      <c r="V109" s="91">
        <v>19</v>
      </c>
      <c r="W109" s="83">
        <v>6</v>
      </c>
      <c r="X109" s="83">
        <v>2</v>
      </c>
      <c r="Y109" s="83">
        <v>15</v>
      </c>
      <c r="Z109" s="83">
        <v>6</v>
      </c>
      <c r="AA109" s="83">
        <v>47</v>
      </c>
      <c r="AB109" s="83">
        <v>26</v>
      </c>
      <c r="AC109" s="83">
        <v>8</v>
      </c>
      <c r="AD109" s="147">
        <v>4</v>
      </c>
      <c r="AE109" s="312">
        <v>2</v>
      </c>
      <c r="AF109" s="83">
        <v>1</v>
      </c>
      <c r="AG109" s="83"/>
      <c r="AH109" s="83"/>
      <c r="AI109" s="185"/>
      <c r="AJ109" s="191"/>
    </row>
    <row r="110" spans="1:36">
      <c r="A110" s="131" t="s">
        <v>385</v>
      </c>
      <c r="B110" s="282" t="s">
        <v>511</v>
      </c>
      <c r="C110" s="137"/>
      <c r="D110" s="83"/>
      <c r="E110" s="83"/>
      <c r="F110" s="83"/>
      <c r="G110" s="83"/>
      <c r="H110" s="83"/>
      <c r="I110" s="83"/>
      <c r="J110" s="83"/>
      <c r="K110" s="147"/>
      <c r="L110" s="312"/>
      <c r="M110" s="137"/>
      <c r="N110" s="137"/>
      <c r="O110" s="83"/>
      <c r="P110" s="83"/>
      <c r="Q110" s="83"/>
      <c r="R110" s="83"/>
      <c r="S110" s="83"/>
      <c r="T110" s="83"/>
      <c r="U110" s="83"/>
      <c r="V110" s="91"/>
      <c r="W110" s="83"/>
      <c r="X110" s="83"/>
      <c r="Y110" s="83"/>
      <c r="Z110" s="83"/>
      <c r="AA110" s="83"/>
      <c r="AB110" s="83"/>
      <c r="AC110" s="83">
        <v>2</v>
      </c>
      <c r="AD110" s="147">
        <v>1</v>
      </c>
      <c r="AE110" s="312"/>
      <c r="AF110" s="83"/>
      <c r="AG110" s="83"/>
      <c r="AH110" s="83"/>
      <c r="AI110" s="185"/>
      <c r="AJ110" s="191"/>
    </row>
    <row r="111" spans="1:36">
      <c r="A111" s="131" t="s">
        <v>386</v>
      </c>
      <c r="B111" s="282" t="s">
        <v>511</v>
      </c>
      <c r="C111" s="137"/>
      <c r="D111" s="83"/>
      <c r="E111" s="83"/>
      <c r="F111" s="83"/>
      <c r="G111" s="83"/>
      <c r="H111" s="83"/>
      <c r="I111" s="83"/>
      <c r="J111" s="83"/>
      <c r="K111" s="147"/>
      <c r="L111" s="312"/>
      <c r="M111" s="137"/>
      <c r="N111" s="137"/>
      <c r="O111" s="83"/>
      <c r="P111" s="83"/>
      <c r="Q111" s="83"/>
      <c r="R111" s="83"/>
      <c r="S111" s="83"/>
      <c r="T111" s="83"/>
      <c r="U111" s="83"/>
      <c r="V111" s="91">
        <v>10</v>
      </c>
      <c r="W111" s="83">
        <v>3</v>
      </c>
      <c r="X111" s="83"/>
      <c r="Y111" s="83"/>
      <c r="Z111" s="83"/>
      <c r="AA111" s="83"/>
      <c r="AB111" s="83"/>
      <c r="AC111" s="83">
        <v>31</v>
      </c>
      <c r="AD111" s="147">
        <v>3</v>
      </c>
      <c r="AE111" s="312">
        <v>6</v>
      </c>
      <c r="AF111" s="83">
        <v>1</v>
      </c>
      <c r="AG111" s="83">
        <v>1</v>
      </c>
      <c r="AH111" s="83"/>
      <c r="AI111" s="185"/>
      <c r="AJ111" s="191"/>
    </row>
    <row r="112" spans="1:36">
      <c r="A112" s="129" t="s">
        <v>459</v>
      </c>
      <c r="B112" s="282" t="s">
        <v>10</v>
      </c>
      <c r="C112" s="137"/>
      <c r="D112" s="83"/>
      <c r="E112" s="83"/>
      <c r="F112" s="83"/>
      <c r="G112" s="83"/>
      <c r="H112" s="83"/>
      <c r="I112" s="83"/>
      <c r="J112" s="83"/>
      <c r="K112" s="147"/>
      <c r="L112" s="312"/>
      <c r="M112" s="137"/>
      <c r="N112" s="137"/>
      <c r="O112" s="83"/>
      <c r="P112" s="83"/>
      <c r="Q112" s="83"/>
      <c r="R112" s="83"/>
      <c r="S112" s="83"/>
      <c r="T112" s="83"/>
      <c r="U112" s="83"/>
      <c r="V112" s="91"/>
      <c r="W112" s="83"/>
      <c r="X112" s="83"/>
      <c r="Y112" s="83"/>
      <c r="Z112" s="83"/>
      <c r="AA112" s="83"/>
      <c r="AB112" s="83"/>
      <c r="AC112" s="83">
        <v>4</v>
      </c>
      <c r="AD112" s="147">
        <v>1</v>
      </c>
      <c r="AE112" s="312">
        <v>4</v>
      </c>
      <c r="AF112" s="83"/>
      <c r="AG112" s="83"/>
      <c r="AH112" s="83"/>
      <c r="AI112" s="185"/>
      <c r="AJ112" s="191"/>
    </row>
    <row r="113" spans="1:42">
      <c r="A113" s="206" t="s">
        <v>239</v>
      </c>
      <c r="B113" s="282" t="s">
        <v>10</v>
      </c>
      <c r="C113" s="137"/>
      <c r="D113" s="83"/>
      <c r="E113" s="83">
        <v>3</v>
      </c>
      <c r="F113" s="83">
        <v>3</v>
      </c>
      <c r="G113" s="83">
        <v>5</v>
      </c>
      <c r="H113" s="83"/>
      <c r="I113" s="83"/>
      <c r="J113" s="83">
        <v>5</v>
      </c>
      <c r="K113" s="147"/>
      <c r="L113" s="312">
        <v>2</v>
      </c>
      <c r="M113" s="137"/>
      <c r="N113" s="137"/>
      <c r="O113" s="83">
        <v>1</v>
      </c>
      <c r="P113" s="83"/>
      <c r="Q113" s="83"/>
      <c r="R113" s="83"/>
      <c r="S113" s="83"/>
      <c r="T113" s="83"/>
      <c r="U113" s="83"/>
      <c r="V113" s="91">
        <v>13</v>
      </c>
      <c r="W113" s="83">
        <v>110</v>
      </c>
      <c r="X113" s="83">
        <v>52</v>
      </c>
      <c r="Y113" s="83">
        <v>45</v>
      </c>
      <c r="Z113" s="83">
        <v>86</v>
      </c>
      <c r="AA113" s="83">
        <v>52</v>
      </c>
      <c r="AB113" s="83">
        <v>23</v>
      </c>
      <c r="AC113" s="83">
        <v>25</v>
      </c>
      <c r="AD113" s="147"/>
      <c r="AE113" s="312"/>
      <c r="AF113" s="83"/>
      <c r="AG113" s="83"/>
      <c r="AH113" s="83"/>
      <c r="AI113" s="185"/>
      <c r="AJ113" s="191"/>
    </row>
    <row r="114" spans="1:42">
      <c r="A114" s="206" t="s">
        <v>240</v>
      </c>
      <c r="B114" s="282" t="s">
        <v>10</v>
      </c>
      <c r="C114" s="137"/>
      <c r="D114" s="169"/>
      <c r="E114" s="83"/>
      <c r="F114" s="83"/>
      <c r="G114" s="83">
        <v>1</v>
      </c>
      <c r="H114" s="83"/>
      <c r="I114" s="83"/>
      <c r="J114" s="83"/>
      <c r="K114" s="147"/>
      <c r="L114" s="312"/>
      <c r="M114" s="137"/>
      <c r="N114" s="137"/>
      <c r="O114" s="83"/>
      <c r="P114" s="83"/>
      <c r="Q114" s="83"/>
      <c r="R114" s="83"/>
      <c r="S114" s="83"/>
      <c r="T114" s="83"/>
      <c r="U114" s="83"/>
      <c r="V114" s="91">
        <v>1</v>
      </c>
      <c r="W114" s="83">
        <v>1</v>
      </c>
      <c r="X114" s="83">
        <v>1</v>
      </c>
      <c r="Y114" s="83">
        <v>3</v>
      </c>
      <c r="Z114" s="83">
        <v>1</v>
      </c>
      <c r="AA114" s="83">
        <v>4</v>
      </c>
      <c r="AB114" s="83"/>
      <c r="AC114" s="83">
        <v>5</v>
      </c>
      <c r="AD114" s="147">
        <v>1</v>
      </c>
      <c r="AE114" s="312">
        <v>5</v>
      </c>
      <c r="AF114" s="83">
        <v>5</v>
      </c>
      <c r="AG114" s="83">
        <v>5</v>
      </c>
      <c r="AH114" s="169"/>
      <c r="AI114" s="185"/>
      <c r="AJ114" s="191"/>
    </row>
    <row r="115" spans="1:42">
      <c r="A115" s="206" t="s">
        <v>241</v>
      </c>
      <c r="B115" s="282" t="s">
        <v>10</v>
      </c>
      <c r="C115" s="138"/>
      <c r="D115" s="83">
        <v>1</v>
      </c>
      <c r="E115" s="83">
        <v>7</v>
      </c>
      <c r="F115" s="83">
        <v>2</v>
      </c>
      <c r="G115" s="83">
        <v>29</v>
      </c>
      <c r="H115" s="83">
        <v>1</v>
      </c>
      <c r="I115" s="83"/>
      <c r="J115" s="83">
        <v>4</v>
      </c>
      <c r="K115" s="147">
        <v>3</v>
      </c>
      <c r="L115" s="312">
        <v>9</v>
      </c>
      <c r="M115" s="137">
        <v>12</v>
      </c>
      <c r="N115" s="137">
        <v>1</v>
      </c>
      <c r="O115" s="83">
        <v>7</v>
      </c>
      <c r="P115" s="83">
        <v>4</v>
      </c>
      <c r="Q115" s="83"/>
      <c r="R115" s="83"/>
      <c r="S115" s="83"/>
      <c r="T115" s="83">
        <v>6</v>
      </c>
      <c r="U115" s="83">
        <v>7</v>
      </c>
      <c r="V115" s="91">
        <v>32</v>
      </c>
      <c r="W115" s="83">
        <v>40</v>
      </c>
      <c r="X115" s="83">
        <v>108</v>
      </c>
      <c r="Y115" s="83">
        <v>125</v>
      </c>
      <c r="Z115" s="83">
        <v>46</v>
      </c>
      <c r="AA115" s="83">
        <v>6</v>
      </c>
      <c r="AB115" s="83">
        <v>15</v>
      </c>
      <c r="AC115" s="83">
        <v>20</v>
      </c>
      <c r="AD115" s="147"/>
      <c r="AE115" s="312"/>
      <c r="AF115" s="83"/>
      <c r="AG115" s="83"/>
      <c r="AH115" s="83"/>
      <c r="AI115" s="185"/>
      <c r="AJ115" s="191"/>
    </row>
    <row r="116" spans="1:42">
      <c r="A116" s="205" t="s">
        <v>387</v>
      </c>
      <c r="B116" s="282"/>
      <c r="C116" s="137"/>
      <c r="D116" s="83"/>
      <c r="E116" s="83"/>
      <c r="F116" s="83"/>
      <c r="G116" s="83"/>
      <c r="H116" s="83"/>
      <c r="I116" s="83"/>
      <c r="J116" s="83"/>
      <c r="K116" s="147"/>
      <c r="L116" s="312"/>
      <c r="M116" s="137"/>
      <c r="N116" s="137"/>
      <c r="O116" s="83"/>
      <c r="P116" s="83"/>
      <c r="Q116" s="83"/>
      <c r="R116" s="83"/>
      <c r="S116" s="83"/>
      <c r="T116" s="83"/>
      <c r="U116" s="83"/>
      <c r="V116" s="91">
        <v>1</v>
      </c>
      <c r="W116" s="83"/>
      <c r="X116" s="83"/>
      <c r="Y116" s="83"/>
      <c r="Z116" s="83"/>
      <c r="AA116" s="83"/>
      <c r="AB116" s="83"/>
      <c r="AC116" s="83"/>
      <c r="AD116" s="147"/>
      <c r="AE116" s="312"/>
      <c r="AF116" s="83"/>
      <c r="AG116" s="83"/>
      <c r="AH116" s="83"/>
      <c r="AI116" s="185"/>
      <c r="AJ116" s="191"/>
    </row>
    <row r="117" spans="1:42">
      <c r="A117" s="207" t="s">
        <v>291</v>
      </c>
      <c r="B117" s="282"/>
      <c r="C117" s="137"/>
      <c r="D117" s="83"/>
      <c r="E117" s="83"/>
      <c r="F117" s="83"/>
      <c r="G117" s="83"/>
      <c r="H117" s="83"/>
      <c r="I117" s="83"/>
      <c r="J117" s="83"/>
      <c r="K117" s="147"/>
      <c r="L117" s="312"/>
      <c r="M117" s="137"/>
      <c r="N117" s="137"/>
      <c r="O117" s="83"/>
      <c r="P117" s="83"/>
      <c r="Q117" s="83"/>
      <c r="R117" s="83"/>
      <c r="S117" s="83"/>
      <c r="T117" s="83"/>
      <c r="U117" s="83"/>
      <c r="V117" s="91"/>
      <c r="W117" s="83"/>
      <c r="X117" s="83"/>
      <c r="Y117" s="83"/>
      <c r="Z117" s="83"/>
      <c r="AA117" s="83"/>
      <c r="AB117" s="83"/>
      <c r="AC117" s="83"/>
      <c r="AD117" s="147"/>
      <c r="AE117" s="312">
        <v>2</v>
      </c>
      <c r="AF117" s="83"/>
      <c r="AG117" s="83">
        <v>1</v>
      </c>
      <c r="AH117" s="83"/>
      <c r="AI117" s="185"/>
      <c r="AJ117" s="191"/>
    </row>
    <row r="118" spans="1:42">
      <c r="A118" s="207" t="s">
        <v>292</v>
      </c>
      <c r="B118" s="282"/>
      <c r="C118" s="137"/>
      <c r="D118" s="83"/>
      <c r="E118" s="83"/>
      <c r="F118" s="83"/>
      <c r="G118" s="83"/>
      <c r="H118" s="83"/>
      <c r="I118" s="83"/>
      <c r="J118" s="83"/>
      <c r="K118" s="147"/>
      <c r="L118" s="312"/>
      <c r="M118" s="137"/>
      <c r="N118" s="137"/>
      <c r="O118" s="83"/>
      <c r="P118" s="83"/>
      <c r="Q118" s="83"/>
      <c r="R118" s="83"/>
      <c r="S118" s="83"/>
      <c r="T118" s="83"/>
      <c r="U118" s="83"/>
      <c r="V118" s="91"/>
      <c r="W118" s="83"/>
      <c r="X118" s="83"/>
      <c r="Y118" s="83"/>
      <c r="Z118" s="83"/>
      <c r="AA118" s="83"/>
      <c r="AB118" s="83"/>
      <c r="AC118" s="83">
        <v>1</v>
      </c>
      <c r="AD118" s="147"/>
      <c r="AE118" s="312"/>
      <c r="AF118" s="83"/>
      <c r="AG118" s="83"/>
      <c r="AH118" s="83"/>
      <c r="AI118" s="185"/>
      <c r="AJ118" s="191"/>
      <c r="AK118" s="121"/>
      <c r="AP118" s="194"/>
    </row>
    <row r="119" spans="1:42">
      <c r="A119" s="132" t="s">
        <v>243</v>
      </c>
      <c r="B119" s="282"/>
      <c r="C119" s="137"/>
      <c r="D119" s="83"/>
      <c r="E119" s="83"/>
      <c r="F119" s="83"/>
      <c r="G119" s="83"/>
      <c r="H119" s="83"/>
      <c r="I119" s="83"/>
      <c r="J119" s="83"/>
      <c r="K119" s="147"/>
      <c r="L119" s="312"/>
      <c r="M119" s="137"/>
      <c r="N119" s="137"/>
      <c r="O119" s="83"/>
      <c r="P119" s="83"/>
      <c r="Q119" s="83"/>
      <c r="R119" s="83"/>
      <c r="S119" s="83"/>
      <c r="T119" s="83"/>
      <c r="U119" s="83"/>
      <c r="V119" s="91">
        <v>6</v>
      </c>
      <c r="W119" s="83">
        <v>2</v>
      </c>
      <c r="X119" s="83">
        <v>3</v>
      </c>
      <c r="Y119" s="83">
        <v>3</v>
      </c>
      <c r="Z119" s="83"/>
      <c r="AA119" s="83">
        <v>64</v>
      </c>
      <c r="AB119" s="83">
        <v>3</v>
      </c>
      <c r="AC119" s="83">
        <v>80</v>
      </c>
      <c r="AD119" s="147"/>
      <c r="AE119" s="312"/>
      <c r="AF119" s="83"/>
      <c r="AG119" s="83"/>
      <c r="AH119" s="83"/>
      <c r="AI119" s="185"/>
      <c r="AJ119" s="191"/>
    </row>
    <row r="120" spans="1:42">
      <c r="A120" s="130" t="s">
        <v>388</v>
      </c>
      <c r="B120" s="282"/>
      <c r="C120" s="137"/>
      <c r="D120" s="83"/>
      <c r="E120" s="83"/>
      <c r="F120" s="83"/>
      <c r="G120" s="83"/>
      <c r="H120" s="83"/>
      <c r="I120" s="83"/>
      <c r="J120" s="83"/>
      <c r="K120" s="147"/>
      <c r="L120" s="312"/>
      <c r="M120" s="137"/>
      <c r="N120" s="137"/>
      <c r="O120" s="83"/>
      <c r="P120" s="83"/>
      <c r="Q120" s="83"/>
      <c r="R120" s="83"/>
      <c r="S120" s="83"/>
      <c r="T120" s="83"/>
      <c r="U120" s="83"/>
      <c r="V120" s="173"/>
      <c r="W120" s="169"/>
      <c r="X120" s="169"/>
      <c r="Y120" s="169"/>
      <c r="Z120" s="169"/>
      <c r="AA120" s="169"/>
      <c r="AB120" s="169"/>
      <c r="AC120" s="83">
        <v>1</v>
      </c>
      <c r="AD120" s="147"/>
      <c r="AE120" s="312"/>
      <c r="AF120" s="83"/>
      <c r="AG120" s="83"/>
      <c r="AH120" s="83"/>
      <c r="AI120" s="185"/>
      <c r="AJ120" s="191"/>
    </row>
    <row r="121" spans="1:42">
      <c r="A121" s="114" t="s">
        <v>389</v>
      </c>
      <c r="B121" s="282"/>
      <c r="C121" s="137"/>
      <c r="D121" s="83"/>
      <c r="E121" s="83">
        <v>2</v>
      </c>
      <c r="F121" s="83">
        <v>1</v>
      </c>
      <c r="G121" s="83">
        <v>7</v>
      </c>
      <c r="H121" s="83"/>
      <c r="I121" s="83"/>
      <c r="J121" s="83"/>
      <c r="K121" s="147"/>
      <c r="L121" s="312"/>
      <c r="M121" s="137"/>
      <c r="N121" s="137"/>
      <c r="O121" s="83">
        <v>2</v>
      </c>
      <c r="P121" s="83">
        <v>2</v>
      </c>
      <c r="Q121" s="83"/>
      <c r="R121" s="83">
        <v>1</v>
      </c>
      <c r="S121" s="83"/>
      <c r="T121" s="83">
        <v>1</v>
      </c>
      <c r="U121" s="83"/>
      <c r="V121" s="91">
        <v>36</v>
      </c>
      <c r="W121" s="83">
        <v>210</v>
      </c>
      <c r="X121" s="83">
        <v>1</v>
      </c>
      <c r="Y121" s="83">
        <v>15</v>
      </c>
      <c r="Z121" s="83">
        <v>7</v>
      </c>
      <c r="AA121" s="83">
        <v>7</v>
      </c>
      <c r="AB121" s="83">
        <v>4</v>
      </c>
      <c r="AC121" s="83">
        <v>47</v>
      </c>
      <c r="AD121" s="147">
        <v>68</v>
      </c>
      <c r="AE121" s="312">
        <v>39</v>
      </c>
      <c r="AF121" s="83">
        <v>53</v>
      </c>
      <c r="AG121" s="83"/>
      <c r="AH121" s="83">
        <v>3</v>
      </c>
      <c r="AI121" s="185"/>
      <c r="AJ121" s="191"/>
    </row>
    <row r="122" spans="1:42">
      <c r="A122" s="208" t="s">
        <v>245</v>
      </c>
      <c r="B122" s="282" t="s">
        <v>511</v>
      </c>
      <c r="C122" s="137"/>
      <c r="D122" s="83"/>
      <c r="E122" s="83"/>
      <c r="F122" s="83"/>
      <c r="G122" s="83"/>
      <c r="H122" s="83"/>
      <c r="I122" s="83"/>
      <c r="J122" s="83"/>
      <c r="K122" s="147"/>
      <c r="L122" s="312"/>
      <c r="M122" s="137"/>
      <c r="N122" s="137"/>
      <c r="O122" s="83"/>
      <c r="P122" s="83"/>
      <c r="Q122" s="83"/>
      <c r="R122" s="83"/>
      <c r="S122" s="83"/>
      <c r="T122" s="83"/>
      <c r="U122" s="83"/>
      <c r="V122" s="91"/>
      <c r="W122" s="83"/>
      <c r="X122" s="83"/>
      <c r="Y122" s="83"/>
      <c r="Z122" s="83"/>
      <c r="AA122" s="83"/>
      <c r="AB122" s="83"/>
      <c r="AC122" s="83">
        <v>2</v>
      </c>
      <c r="AD122" s="147"/>
      <c r="AE122" s="312"/>
      <c r="AF122" s="83"/>
      <c r="AG122" s="83"/>
      <c r="AH122" s="83"/>
      <c r="AI122" s="185"/>
      <c r="AJ122" s="191"/>
    </row>
    <row r="123" spans="1:42">
      <c r="A123" s="208" t="s">
        <v>293</v>
      </c>
      <c r="B123" s="282" t="s">
        <v>511</v>
      </c>
      <c r="C123" s="137"/>
      <c r="D123" s="83"/>
      <c r="E123" s="83"/>
      <c r="F123" s="83"/>
      <c r="G123" s="83"/>
      <c r="H123" s="83"/>
      <c r="I123" s="83"/>
      <c r="J123" s="83"/>
      <c r="K123" s="147"/>
      <c r="L123" s="312">
        <v>2</v>
      </c>
      <c r="M123" s="137">
        <v>1</v>
      </c>
      <c r="N123" s="137">
        <v>3</v>
      </c>
      <c r="O123" s="83">
        <v>3</v>
      </c>
      <c r="P123" s="83"/>
      <c r="Q123" s="83"/>
      <c r="R123" s="83"/>
      <c r="S123" s="83"/>
      <c r="T123" s="83"/>
      <c r="U123" s="83"/>
      <c r="V123" s="91">
        <v>10</v>
      </c>
      <c r="W123" s="83">
        <v>21</v>
      </c>
      <c r="X123" s="83">
        <v>1</v>
      </c>
      <c r="Y123" s="83">
        <v>1</v>
      </c>
      <c r="Z123" s="83">
        <v>6</v>
      </c>
      <c r="AA123" s="83"/>
      <c r="AB123" s="83"/>
      <c r="AC123" s="83">
        <v>27</v>
      </c>
      <c r="AD123" s="147">
        <v>32</v>
      </c>
      <c r="AE123" s="312">
        <v>47</v>
      </c>
      <c r="AF123" s="83">
        <v>12</v>
      </c>
      <c r="AG123" s="83">
        <v>8</v>
      </c>
      <c r="AH123" s="83">
        <v>14</v>
      </c>
      <c r="AI123" s="185"/>
      <c r="AJ123" s="191"/>
    </row>
    <row r="124" spans="1:42">
      <c r="A124" s="208" t="s">
        <v>49</v>
      </c>
      <c r="B124" s="282" t="s">
        <v>511</v>
      </c>
      <c r="C124" s="137"/>
      <c r="D124" s="83"/>
      <c r="E124" s="83"/>
      <c r="F124" s="83"/>
      <c r="G124" s="83"/>
      <c r="H124" s="83"/>
      <c r="I124" s="83"/>
      <c r="J124" s="83"/>
      <c r="K124" s="147"/>
      <c r="L124" s="312"/>
      <c r="M124" s="137"/>
      <c r="N124" s="137"/>
      <c r="O124" s="83"/>
      <c r="P124" s="83"/>
      <c r="Q124" s="83"/>
      <c r="R124" s="83"/>
      <c r="S124" s="83"/>
      <c r="T124" s="83"/>
      <c r="U124" s="83"/>
      <c r="V124" s="91">
        <v>2</v>
      </c>
      <c r="W124" s="83">
        <v>26</v>
      </c>
      <c r="X124" s="83"/>
      <c r="Y124" s="83"/>
      <c r="Z124" s="83"/>
      <c r="AA124" s="83"/>
      <c r="AB124" s="83"/>
      <c r="AC124" s="83">
        <v>12</v>
      </c>
      <c r="AD124" s="147">
        <v>20</v>
      </c>
      <c r="AE124" s="312">
        <v>30</v>
      </c>
      <c r="AF124" s="83">
        <v>16</v>
      </c>
      <c r="AG124" s="83"/>
      <c r="AH124" s="83"/>
      <c r="AI124" s="185"/>
      <c r="AJ124" s="191"/>
    </row>
    <row r="125" spans="1:42">
      <c r="A125" s="208" t="s">
        <v>294</v>
      </c>
      <c r="B125" s="282" t="s">
        <v>511</v>
      </c>
      <c r="C125" s="137"/>
      <c r="D125" s="83"/>
      <c r="E125" s="83">
        <v>1</v>
      </c>
      <c r="F125" s="83"/>
      <c r="G125" s="83"/>
      <c r="H125" s="83"/>
      <c r="I125" s="83"/>
      <c r="J125" s="83"/>
      <c r="K125" s="147"/>
      <c r="L125" s="312"/>
      <c r="M125" s="137"/>
      <c r="N125" s="137"/>
      <c r="O125" s="83"/>
      <c r="P125" s="83"/>
      <c r="Q125" s="83"/>
      <c r="R125" s="83"/>
      <c r="S125" s="83"/>
      <c r="T125" s="83"/>
      <c r="U125" s="83"/>
      <c r="V125" s="91"/>
      <c r="W125" s="83"/>
      <c r="X125" s="83"/>
      <c r="Y125" s="83"/>
      <c r="Z125" s="83"/>
      <c r="AA125" s="83"/>
      <c r="AB125" s="83"/>
      <c r="AC125" s="83">
        <v>2</v>
      </c>
      <c r="AD125" s="147">
        <v>1</v>
      </c>
      <c r="AE125" s="312">
        <v>2</v>
      </c>
      <c r="AF125" s="83"/>
      <c r="AG125" s="83"/>
      <c r="AH125" s="83"/>
      <c r="AI125" s="185"/>
      <c r="AJ125" s="191"/>
      <c r="AK125" s="164"/>
      <c r="AL125" s="194"/>
      <c r="AN125" s="194"/>
      <c r="AP125" s="194"/>
    </row>
    <row r="126" spans="1:42">
      <c r="A126" s="208" t="s">
        <v>246</v>
      </c>
      <c r="B126" s="282" t="s">
        <v>511</v>
      </c>
      <c r="C126" s="137"/>
      <c r="D126" s="83"/>
      <c r="E126" s="83"/>
      <c r="F126" s="83"/>
      <c r="G126" s="83"/>
      <c r="H126" s="83"/>
      <c r="I126" s="83"/>
      <c r="J126" s="83">
        <v>1</v>
      </c>
      <c r="K126" s="147"/>
      <c r="L126" s="312"/>
      <c r="M126" s="137">
        <v>2</v>
      </c>
      <c r="N126" s="137">
        <v>2</v>
      </c>
      <c r="O126" s="83"/>
      <c r="P126" s="83"/>
      <c r="Q126" s="83"/>
      <c r="R126" s="83"/>
      <c r="S126" s="83"/>
      <c r="T126" s="83">
        <v>2</v>
      </c>
      <c r="U126" s="83"/>
      <c r="V126" s="91">
        <v>12</v>
      </c>
      <c r="W126" s="83">
        <v>158</v>
      </c>
      <c r="X126" s="83">
        <v>11</v>
      </c>
      <c r="Y126" s="83">
        <v>15</v>
      </c>
      <c r="Z126" s="83">
        <v>5</v>
      </c>
      <c r="AA126" s="83">
        <v>4</v>
      </c>
      <c r="AB126" s="83">
        <v>8</v>
      </c>
      <c r="AC126" s="83">
        <v>23</v>
      </c>
      <c r="AD126" s="147">
        <v>25</v>
      </c>
      <c r="AE126" s="312">
        <v>47</v>
      </c>
      <c r="AF126" s="83"/>
      <c r="AG126" s="83"/>
      <c r="AH126" s="83"/>
      <c r="AI126" s="185"/>
      <c r="AJ126" s="191"/>
      <c r="AK126" s="164"/>
      <c r="AP126" s="194"/>
    </row>
    <row r="127" spans="1:42">
      <c r="A127" s="208" t="s">
        <v>247</v>
      </c>
      <c r="B127" s="282" t="s">
        <v>511</v>
      </c>
      <c r="C127" s="137"/>
      <c r="D127" s="83"/>
      <c r="E127" s="83"/>
      <c r="F127" s="83"/>
      <c r="G127" s="83">
        <v>1</v>
      </c>
      <c r="H127" s="83"/>
      <c r="I127" s="83"/>
      <c r="J127" s="83"/>
      <c r="K127" s="147"/>
      <c r="L127" s="312"/>
      <c r="M127" s="137">
        <v>1</v>
      </c>
      <c r="N127" s="137"/>
      <c r="O127" s="83"/>
      <c r="P127" s="83"/>
      <c r="Q127" s="83"/>
      <c r="R127" s="83"/>
      <c r="S127" s="83"/>
      <c r="T127" s="83">
        <v>1</v>
      </c>
      <c r="U127" s="83"/>
      <c r="V127" s="91"/>
      <c r="W127" s="83">
        <v>2</v>
      </c>
      <c r="X127" s="83">
        <v>1</v>
      </c>
      <c r="Y127" s="83">
        <v>3</v>
      </c>
      <c r="Z127" s="83">
        <v>3</v>
      </c>
      <c r="AA127" s="83">
        <v>1</v>
      </c>
      <c r="AB127" s="83">
        <v>1</v>
      </c>
      <c r="AC127" s="83">
        <v>102</v>
      </c>
      <c r="AD127" s="147"/>
      <c r="AE127" s="312"/>
      <c r="AF127" s="83"/>
      <c r="AG127" s="83"/>
      <c r="AH127" s="83"/>
      <c r="AI127" s="185"/>
      <c r="AJ127" s="191"/>
      <c r="AK127" s="164"/>
      <c r="AP127" s="194"/>
    </row>
    <row r="128" spans="1:42">
      <c r="A128" s="208" t="s">
        <v>248</v>
      </c>
      <c r="B128" s="282" t="s">
        <v>511</v>
      </c>
      <c r="C128" s="137"/>
      <c r="D128" s="83"/>
      <c r="E128" s="83">
        <v>12</v>
      </c>
      <c r="F128" s="83">
        <v>8</v>
      </c>
      <c r="G128" s="83">
        <v>20</v>
      </c>
      <c r="H128" s="83"/>
      <c r="I128" s="83"/>
      <c r="J128" s="83"/>
      <c r="K128" s="147"/>
      <c r="L128" s="312"/>
      <c r="M128" s="137"/>
      <c r="N128" s="137"/>
      <c r="O128" s="83"/>
      <c r="P128" s="83"/>
      <c r="Q128" s="83"/>
      <c r="R128" s="83"/>
      <c r="S128" s="83"/>
      <c r="T128" s="83"/>
      <c r="U128" s="83"/>
      <c r="V128" s="91">
        <v>2</v>
      </c>
      <c r="W128" s="83"/>
      <c r="X128" s="83"/>
      <c r="Y128" s="83"/>
      <c r="Z128" s="83">
        <v>10</v>
      </c>
      <c r="AA128" s="83">
        <v>12</v>
      </c>
      <c r="AB128" s="83"/>
      <c r="AC128" s="83">
        <v>5</v>
      </c>
      <c r="AD128" s="147"/>
      <c r="AE128" s="312"/>
      <c r="AF128" s="83"/>
      <c r="AG128" s="83"/>
      <c r="AH128" s="83"/>
      <c r="AI128" s="185"/>
      <c r="AJ128" s="191"/>
      <c r="AK128" s="164"/>
      <c r="AP128" s="194"/>
    </row>
    <row r="129" spans="1:42">
      <c r="A129" s="206" t="s">
        <v>295</v>
      </c>
      <c r="B129" s="282" t="s">
        <v>10</v>
      </c>
      <c r="C129" s="137"/>
      <c r="D129" s="83"/>
      <c r="E129" s="83"/>
      <c r="F129" s="83"/>
      <c r="G129" s="83">
        <v>2</v>
      </c>
      <c r="H129" s="83"/>
      <c r="I129" s="83"/>
      <c r="J129" s="83"/>
      <c r="K129" s="147"/>
      <c r="L129" s="312"/>
      <c r="M129" s="137">
        <v>1</v>
      </c>
      <c r="N129" s="137"/>
      <c r="O129" s="83"/>
      <c r="P129" s="83"/>
      <c r="Q129" s="83"/>
      <c r="R129" s="83"/>
      <c r="S129" s="83"/>
      <c r="T129" s="83"/>
      <c r="U129" s="83"/>
      <c r="V129" s="91">
        <v>2</v>
      </c>
      <c r="W129" s="83"/>
      <c r="X129" s="83">
        <v>2</v>
      </c>
      <c r="Y129" s="83">
        <v>2</v>
      </c>
      <c r="Z129" s="83">
        <v>13</v>
      </c>
      <c r="AA129" s="83">
        <v>4</v>
      </c>
      <c r="AB129" s="83"/>
      <c r="AC129" s="83">
        <v>2</v>
      </c>
      <c r="AD129" s="147">
        <v>3</v>
      </c>
      <c r="AE129" s="312" t="s">
        <v>275</v>
      </c>
      <c r="AF129" s="83"/>
      <c r="AG129" s="83"/>
      <c r="AH129" s="83"/>
      <c r="AI129" s="185"/>
      <c r="AJ129" s="191"/>
      <c r="AK129" s="121"/>
      <c r="AP129" s="194"/>
    </row>
    <row r="130" spans="1:42">
      <c r="A130" s="208" t="s">
        <v>249</v>
      </c>
      <c r="B130" s="283" t="s">
        <v>511</v>
      </c>
      <c r="C130" s="137">
        <v>1</v>
      </c>
      <c r="D130" s="83"/>
      <c r="E130" s="83">
        <v>3</v>
      </c>
      <c r="F130" s="83"/>
      <c r="G130" s="83">
        <v>3</v>
      </c>
      <c r="H130" s="83"/>
      <c r="I130" s="83"/>
      <c r="J130" s="83">
        <v>2</v>
      </c>
      <c r="K130" s="147"/>
      <c r="L130" s="312">
        <v>12</v>
      </c>
      <c r="M130" s="137">
        <v>5</v>
      </c>
      <c r="N130" s="137">
        <v>5</v>
      </c>
      <c r="O130" s="83">
        <v>21</v>
      </c>
      <c r="P130" s="83"/>
      <c r="Q130" s="83">
        <v>1</v>
      </c>
      <c r="R130" s="83"/>
      <c r="S130" s="83"/>
      <c r="T130" s="83">
        <v>27</v>
      </c>
      <c r="U130" s="83">
        <v>3</v>
      </c>
      <c r="V130" s="91">
        <v>41</v>
      </c>
      <c r="W130" s="83">
        <v>74</v>
      </c>
      <c r="X130" s="83">
        <v>15</v>
      </c>
      <c r="Y130" s="83">
        <v>20</v>
      </c>
      <c r="Z130" s="83">
        <v>40</v>
      </c>
      <c r="AA130" s="83">
        <v>43</v>
      </c>
      <c r="AB130" s="83">
        <v>5</v>
      </c>
      <c r="AC130" s="83">
        <v>31</v>
      </c>
      <c r="AD130" s="147">
        <v>93</v>
      </c>
      <c r="AE130" s="312">
        <v>129</v>
      </c>
      <c r="AF130" s="83">
        <v>30</v>
      </c>
      <c r="AG130" s="83">
        <v>31</v>
      </c>
      <c r="AH130" s="83">
        <v>4</v>
      </c>
      <c r="AI130" s="185">
        <v>5</v>
      </c>
      <c r="AJ130" s="191"/>
      <c r="AK130" s="121"/>
      <c r="AP130" s="194"/>
    </row>
    <row r="131" spans="1:42">
      <c r="A131" s="113" t="s">
        <v>155</v>
      </c>
      <c r="B131" s="282"/>
      <c r="C131" s="137"/>
      <c r="D131" s="83"/>
      <c r="E131" s="83"/>
      <c r="F131" s="83"/>
      <c r="G131" s="83"/>
      <c r="H131" s="83"/>
      <c r="I131" s="83"/>
      <c r="J131" s="83"/>
      <c r="K131" s="147"/>
      <c r="L131" s="312"/>
      <c r="M131" s="137"/>
      <c r="N131" s="137"/>
      <c r="O131" s="83"/>
      <c r="P131" s="83"/>
      <c r="Q131" s="83"/>
      <c r="R131" s="83"/>
      <c r="S131" s="83"/>
      <c r="T131" s="83"/>
      <c r="U131" s="83"/>
      <c r="V131" s="91"/>
      <c r="W131" s="83">
        <v>1</v>
      </c>
      <c r="X131" s="83"/>
      <c r="Y131" s="83"/>
      <c r="Z131" s="83"/>
      <c r="AA131" s="83"/>
      <c r="AB131" s="83"/>
      <c r="AC131" s="83"/>
      <c r="AD131" s="147"/>
      <c r="AE131" s="312">
        <v>3</v>
      </c>
      <c r="AF131" s="83"/>
      <c r="AG131" s="83"/>
      <c r="AH131" s="83"/>
      <c r="AI131" s="185"/>
      <c r="AJ131" s="191"/>
      <c r="AK131" s="121"/>
      <c r="AP131" s="194"/>
    </row>
    <row r="132" spans="1:42">
      <c r="A132" s="206" t="s">
        <v>150</v>
      </c>
      <c r="B132" s="282" t="s">
        <v>10</v>
      </c>
      <c r="C132" s="137"/>
      <c r="D132" s="83"/>
      <c r="E132" s="83"/>
      <c r="F132" s="83"/>
      <c r="G132" s="83"/>
      <c r="H132" s="83"/>
      <c r="I132" s="83"/>
      <c r="J132" s="83"/>
      <c r="K132" s="147"/>
      <c r="L132" s="312">
        <v>1</v>
      </c>
      <c r="M132" s="137"/>
      <c r="N132" s="137"/>
      <c r="O132" s="83"/>
      <c r="P132" s="83"/>
      <c r="Q132" s="83"/>
      <c r="R132" s="83"/>
      <c r="S132" s="83"/>
      <c r="T132" s="83"/>
      <c r="U132" s="83"/>
      <c r="V132" s="91">
        <v>5</v>
      </c>
      <c r="W132" s="83">
        <v>13</v>
      </c>
      <c r="X132" s="83">
        <v>6</v>
      </c>
      <c r="Y132" s="83">
        <v>9</v>
      </c>
      <c r="Z132" s="83">
        <v>4</v>
      </c>
      <c r="AA132" s="83">
        <v>3</v>
      </c>
      <c r="AB132" s="83">
        <v>4</v>
      </c>
      <c r="AC132" s="83">
        <v>43</v>
      </c>
      <c r="AD132" s="147">
        <v>5</v>
      </c>
      <c r="AE132" s="312">
        <v>7</v>
      </c>
      <c r="AF132" s="83">
        <v>15</v>
      </c>
      <c r="AG132" s="83">
        <v>11</v>
      </c>
      <c r="AH132" s="83">
        <v>5</v>
      </c>
      <c r="AI132" s="185"/>
      <c r="AJ132" s="191"/>
      <c r="AK132" s="121"/>
      <c r="AP132" s="194"/>
    </row>
    <row r="133" spans="1:42">
      <c r="A133" s="206" t="s">
        <v>250</v>
      </c>
      <c r="B133" s="282" t="s">
        <v>10</v>
      </c>
      <c r="C133" s="137"/>
      <c r="D133" s="83"/>
      <c r="E133" s="83"/>
      <c r="F133" s="83"/>
      <c r="G133" s="83">
        <v>2</v>
      </c>
      <c r="H133" s="83"/>
      <c r="I133" s="83"/>
      <c r="J133" s="83"/>
      <c r="K133" s="147"/>
      <c r="L133" s="312"/>
      <c r="M133" s="137"/>
      <c r="N133" s="137"/>
      <c r="O133" s="83"/>
      <c r="P133" s="83"/>
      <c r="Q133" s="83"/>
      <c r="R133" s="83"/>
      <c r="S133" s="83"/>
      <c r="T133" s="83"/>
      <c r="U133" s="83"/>
      <c r="V133" s="91">
        <v>34</v>
      </c>
      <c r="W133" s="83">
        <v>11</v>
      </c>
      <c r="X133" s="83">
        <v>1</v>
      </c>
      <c r="Y133" s="83">
        <v>3</v>
      </c>
      <c r="Z133" s="83"/>
      <c r="AA133" s="83"/>
      <c r="AB133" s="83"/>
      <c r="AC133" s="83">
        <v>4</v>
      </c>
      <c r="AD133" s="147"/>
      <c r="AE133" s="312"/>
      <c r="AF133" s="83"/>
      <c r="AG133" s="83"/>
      <c r="AH133" s="83"/>
      <c r="AI133" s="185"/>
      <c r="AJ133" s="191"/>
      <c r="AK133" s="121"/>
      <c r="AP133" s="194"/>
    </row>
    <row r="134" spans="1:42">
      <c r="A134" s="208" t="s">
        <v>50</v>
      </c>
      <c r="B134" s="282" t="s">
        <v>511</v>
      </c>
      <c r="C134" s="137"/>
      <c r="D134" s="83"/>
      <c r="E134" s="83"/>
      <c r="F134" s="83">
        <v>1</v>
      </c>
      <c r="G134" s="83"/>
      <c r="H134" s="83"/>
      <c r="I134" s="83"/>
      <c r="J134" s="83"/>
      <c r="K134" s="147"/>
      <c r="L134" s="312"/>
      <c r="M134" s="137"/>
      <c r="N134" s="137"/>
      <c r="O134" s="83"/>
      <c r="P134" s="83"/>
      <c r="Q134" s="83"/>
      <c r="R134" s="83"/>
      <c r="S134" s="83"/>
      <c r="T134" s="83"/>
      <c r="U134" s="83"/>
      <c r="V134" s="91">
        <v>13</v>
      </c>
      <c r="W134" s="83">
        <v>5</v>
      </c>
      <c r="X134" s="83"/>
      <c r="Y134" s="83"/>
      <c r="Z134" s="83">
        <v>6</v>
      </c>
      <c r="AA134" s="83">
        <v>7</v>
      </c>
      <c r="AB134" s="83">
        <v>1</v>
      </c>
      <c r="AC134" s="83">
        <v>27</v>
      </c>
      <c r="AD134" s="147">
        <v>12</v>
      </c>
      <c r="AE134" s="312">
        <v>103</v>
      </c>
      <c r="AF134" s="83"/>
      <c r="AG134" s="83"/>
      <c r="AH134" s="83"/>
      <c r="AI134" s="185"/>
      <c r="AJ134" s="191"/>
      <c r="AK134" s="121"/>
      <c r="AP134" s="194"/>
    </row>
    <row r="135" spans="1:42">
      <c r="A135" s="207" t="s">
        <v>151</v>
      </c>
      <c r="B135" s="282"/>
      <c r="C135" s="137"/>
      <c r="D135" s="83"/>
      <c r="E135" s="83">
        <v>1</v>
      </c>
      <c r="F135" s="83">
        <v>1</v>
      </c>
      <c r="G135" s="83"/>
      <c r="H135" s="83"/>
      <c r="I135" s="83"/>
      <c r="J135" s="83"/>
      <c r="K135" s="147"/>
      <c r="L135" s="312"/>
      <c r="M135" s="137"/>
      <c r="N135" s="137"/>
      <c r="O135" s="83"/>
      <c r="P135" s="83"/>
      <c r="Q135" s="83"/>
      <c r="R135" s="83"/>
      <c r="S135" s="83"/>
      <c r="T135" s="83"/>
      <c r="U135" s="83"/>
      <c r="V135" s="91"/>
      <c r="W135" s="83"/>
      <c r="X135" s="83"/>
      <c r="Y135" s="83"/>
      <c r="Z135" s="83"/>
      <c r="AA135" s="83"/>
      <c r="AB135" s="83"/>
      <c r="AC135" s="83"/>
      <c r="AD135" s="147"/>
      <c r="AE135" s="312"/>
      <c r="AF135" s="83"/>
      <c r="AG135" s="83"/>
      <c r="AH135" s="83"/>
      <c r="AI135" s="185"/>
      <c r="AJ135" s="191"/>
      <c r="AK135" s="121"/>
      <c r="AP135" s="194"/>
    </row>
    <row r="136" spans="1:42">
      <c r="A136" s="133" t="s">
        <v>251</v>
      </c>
      <c r="B136" s="283" t="s">
        <v>18</v>
      </c>
      <c r="C136" s="138"/>
      <c r="D136" s="169"/>
      <c r="E136" s="169"/>
      <c r="F136" s="169"/>
      <c r="G136" s="169"/>
      <c r="H136" s="169"/>
      <c r="I136" s="169"/>
      <c r="J136" s="169"/>
      <c r="K136" s="360"/>
      <c r="L136" s="138"/>
      <c r="M136" s="138"/>
      <c r="N136" s="138"/>
      <c r="O136" s="169"/>
      <c r="P136" s="169"/>
      <c r="Q136" s="169"/>
      <c r="R136" s="169"/>
      <c r="S136" s="169"/>
      <c r="T136" s="169"/>
      <c r="U136" s="169"/>
      <c r="V136" s="91">
        <v>2</v>
      </c>
      <c r="W136" s="169"/>
      <c r="X136" s="169"/>
      <c r="Y136" s="169"/>
      <c r="Z136" s="169"/>
      <c r="AA136" s="169"/>
      <c r="AB136" s="169"/>
      <c r="AC136" s="169"/>
      <c r="AD136" s="147">
        <v>4</v>
      </c>
      <c r="AE136" s="312">
        <v>2</v>
      </c>
      <c r="AF136" s="169"/>
      <c r="AG136" s="169"/>
      <c r="AH136" s="83">
        <v>1</v>
      </c>
      <c r="AI136" s="186"/>
      <c r="AJ136" s="191"/>
      <c r="AK136" s="121"/>
      <c r="AP136" s="194"/>
    </row>
    <row r="137" spans="1:42">
      <c r="A137" s="113" t="s">
        <v>147</v>
      </c>
      <c r="B137" s="282"/>
      <c r="C137" s="137"/>
      <c r="D137" s="83"/>
      <c r="E137" s="83"/>
      <c r="F137" s="83"/>
      <c r="G137" s="83"/>
      <c r="H137" s="83"/>
      <c r="I137" s="83"/>
      <c r="J137" s="83"/>
      <c r="K137" s="147"/>
      <c r="L137" s="312"/>
      <c r="M137" s="137"/>
      <c r="N137" s="137"/>
      <c r="O137" s="83"/>
      <c r="P137" s="83"/>
      <c r="Q137" s="83"/>
      <c r="R137" s="83"/>
      <c r="S137" s="83"/>
      <c r="T137" s="83"/>
      <c r="U137" s="83"/>
      <c r="V137" s="91">
        <v>1</v>
      </c>
      <c r="W137" s="83"/>
      <c r="X137" s="83"/>
      <c r="Y137" s="83"/>
      <c r="Z137" s="83"/>
      <c r="AA137" s="83"/>
      <c r="AB137" s="83"/>
      <c r="AC137" s="83">
        <v>8</v>
      </c>
      <c r="AD137" s="147"/>
      <c r="AE137" s="312"/>
      <c r="AF137" s="83"/>
      <c r="AG137" s="83"/>
      <c r="AH137" s="83"/>
      <c r="AI137" s="185"/>
      <c r="AJ137" s="191"/>
      <c r="AK137" s="121"/>
      <c r="AP137" s="194"/>
    </row>
    <row r="138" spans="1:42">
      <c r="A138" s="113"/>
      <c r="B138" s="282"/>
      <c r="C138" s="137"/>
      <c r="D138" s="83"/>
      <c r="E138" s="83"/>
      <c r="F138" s="83"/>
      <c r="G138" s="83"/>
      <c r="H138" s="83"/>
      <c r="I138" s="83"/>
      <c r="J138" s="83"/>
      <c r="K138" s="170"/>
      <c r="L138" s="137"/>
      <c r="M138" s="137"/>
      <c r="N138" s="137"/>
      <c r="O138" s="83"/>
      <c r="P138" s="83"/>
      <c r="Q138" s="83"/>
      <c r="R138" s="83"/>
      <c r="S138" s="83"/>
      <c r="T138" s="83"/>
      <c r="U138" s="83"/>
      <c r="V138" s="92"/>
      <c r="W138" s="83"/>
      <c r="X138" s="83"/>
      <c r="Y138" s="83"/>
      <c r="Z138" s="83"/>
      <c r="AA138" s="83"/>
      <c r="AB138" s="83"/>
      <c r="AC138" s="83"/>
      <c r="AD138" s="170"/>
      <c r="AE138" s="137"/>
      <c r="AF138" s="83"/>
      <c r="AG138" s="83"/>
      <c r="AH138" s="171"/>
      <c r="AI138" s="185"/>
      <c r="AJ138" s="191"/>
      <c r="AK138" s="121"/>
      <c r="AP138" s="194"/>
    </row>
    <row r="139" spans="1:42" s="196" customFormat="1">
      <c r="A139" s="108" t="s">
        <v>52</v>
      </c>
      <c r="B139" s="174"/>
      <c r="C139" s="64">
        <f t="shared" ref="C139:AI139" si="0">SUM(C18:C137)</f>
        <v>30</v>
      </c>
      <c r="D139" s="64">
        <f t="shared" si="0"/>
        <v>12</v>
      </c>
      <c r="E139" s="64">
        <f t="shared" si="0"/>
        <v>266</v>
      </c>
      <c r="F139" s="64">
        <f t="shared" si="0"/>
        <v>100</v>
      </c>
      <c r="G139" s="64">
        <f t="shared" si="0"/>
        <v>522</v>
      </c>
      <c r="H139" s="64">
        <f t="shared" si="0"/>
        <v>19</v>
      </c>
      <c r="I139" s="64">
        <f t="shared" si="0"/>
        <v>22</v>
      </c>
      <c r="J139" s="64">
        <f t="shared" si="0"/>
        <v>200</v>
      </c>
      <c r="K139" s="65">
        <f t="shared" si="0"/>
        <v>117</v>
      </c>
      <c r="L139" s="64">
        <f t="shared" si="0"/>
        <v>203</v>
      </c>
      <c r="M139" s="64">
        <f t="shared" si="0"/>
        <v>86</v>
      </c>
      <c r="N139" s="64">
        <f t="shared" si="0"/>
        <v>153</v>
      </c>
      <c r="O139" s="64">
        <f t="shared" si="0"/>
        <v>161</v>
      </c>
      <c r="P139" s="64">
        <f t="shared" si="0"/>
        <v>21</v>
      </c>
      <c r="Q139" s="64">
        <f t="shared" si="0"/>
        <v>13</v>
      </c>
      <c r="R139" s="64">
        <f t="shared" si="0"/>
        <v>13</v>
      </c>
      <c r="S139" s="64">
        <f t="shared" si="0"/>
        <v>6</v>
      </c>
      <c r="T139" s="64">
        <f t="shared" si="0"/>
        <v>171</v>
      </c>
      <c r="U139" s="178">
        <f t="shared" si="0"/>
        <v>133</v>
      </c>
      <c r="V139" s="64">
        <f t="shared" si="0"/>
        <v>3688</v>
      </c>
      <c r="W139" s="64">
        <f t="shared" si="0"/>
        <v>5998</v>
      </c>
      <c r="X139" s="64">
        <f t="shared" si="0"/>
        <v>1226</v>
      </c>
      <c r="Y139" s="64">
        <f t="shared" si="0"/>
        <v>2055</v>
      </c>
      <c r="Z139" s="64">
        <f t="shared" si="0"/>
        <v>1375</v>
      </c>
      <c r="AA139" s="64">
        <f t="shared" si="0"/>
        <v>1199</v>
      </c>
      <c r="AB139" s="64">
        <f t="shared" si="0"/>
        <v>564</v>
      </c>
      <c r="AC139" s="64">
        <f t="shared" si="0"/>
        <v>4069</v>
      </c>
      <c r="AD139" s="65">
        <f t="shared" si="0"/>
        <v>1589</v>
      </c>
      <c r="AE139" s="64">
        <f t="shared" si="0"/>
        <v>3617</v>
      </c>
      <c r="AF139" s="64">
        <f t="shared" si="0"/>
        <v>2383</v>
      </c>
      <c r="AG139" s="64">
        <f t="shared" si="0"/>
        <v>1089</v>
      </c>
      <c r="AH139" s="178">
        <f t="shared" si="0"/>
        <v>1353</v>
      </c>
      <c r="AI139" s="187">
        <f t="shared" si="0"/>
        <v>198</v>
      </c>
      <c r="AJ139" s="195"/>
      <c r="AK139" s="107"/>
      <c r="AP139" s="195"/>
    </row>
    <row r="140" spans="1:42">
      <c r="A140" s="114" t="s">
        <v>53</v>
      </c>
      <c r="B140" s="282"/>
      <c r="C140" s="137">
        <f t="shared" ref="C140:AI140" si="1">COUNT(C18:C137)</f>
        <v>14</v>
      </c>
      <c r="D140" s="137">
        <f t="shared" si="1"/>
        <v>4</v>
      </c>
      <c r="E140" s="137">
        <f t="shared" si="1"/>
        <v>34</v>
      </c>
      <c r="F140" s="137">
        <f t="shared" si="1"/>
        <v>27</v>
      </c>
      <c r="G140" s="137">
        <f t="shared" si="1"/>
        <v>47</v>
      </c>
      <c r="H140" s="137">
        <f t="shared" si="1"/>
        <v>8</v>
      </c>
      <c r="I140" s="137">
        <f t="shared" si="1"/>
        <v>9</v>
      </c>
      <c r="J140" s="137">
        <f t="shared" si="1"/>
        <v>18</v>
      </c>
      <c r="K140" s="147">
        <f t="shared" si="1"/>
        <v>9</v>
      </c>
      <c r="L140" s="137">
        <f t="shared" si="1"/>
        <v>27</v>
      </c>
      <c r="M140" s="137">
        <f t="shared" si="1"/>
        <v>21</v>
      </c>
      <c r="N140" s="137">
        <f t="shared" si="1"/>
        <v>20</v>
      </c>
      <c r="O140" s="137">
        <f t="shared" si="1"/>
        <v>17</v>
      </c>
      <c r="P140" s="137">
        <f t="shared" si="1"/>
        <v>7</v>
      </c>
      <c r="Q140" s="137">
        <f t="shared" si="1"/>
        <v>7</v>
      </c>
      <c r="R140" s="137">
        <f t="shared" si="1"/>
        <v>5</v>
      </c>
      <c r="S140" s="137">
        <f t="shared" si="1"/>
        <v>2</v>
      </c>
      <c r="T140" s="137">
        <f t="shared" si="1"/>
        <v>20</v>
      </c>
      <c r="U140" s="86">
        <f t="shared" si="1"/>
        <v>16</v>
      </c>
      <c r="V140" s="137">
        <f t="shared" si="1"/>
        <v>64</v>
      </c>
      <c r="W140" s="137">
        <f t="shared" si="1"/>
        <v>67</v>
      </c>
      <c r="X140" s="137">
        <f t="shared" si="1"/>
        <v>37</v>
      </c>
      <c r="Y140" s="137">
        <f t="shared" si="1"/>
        <v>48</v>
      </c>
      <c r="Z140" s="137">
        <f t="shared" si="1"/>
        <v>48</v>
      </c>
      <c r="AA140" s="137">
        <f t="shared" si="1"/>
        <v>44</v>
      </c>
      <c r="AB140" s="312">
        <f t="shared" si="1"/>
        <v>38</v>
      </c>
      <c r="AC140" s="137">
        <f t="shared" si="1"/>
        <v>91</v>
      </c>
      <c r="AD140" s="147">
        <f t="shared" si="1"/>
        <v>69</v>
      </c>
      <c r="AE140" s="137">
        <f t="shared" si="1"/>
        <v>63</v>
      </c>
      <c r="AF140" s="137">
        <f t="shared" si="1"/>
        <v>50</v>
      </c>
      <c r="AG140" s="137">
        <f t="shared" si="1"/>
        <v>28</v>
      </c>
      <c r="AH140" s="86">
        <f t="shared" si="1"/>
        <v>27</v>
      </c>
      <c r="AI140" s="185">
        <f t="shared" si="1"/>
        <v>8</v>
      </c>
      <c r="AJ140" s="194"/>
      <c r="AK140" s="121"/>
      <c r="AP140" s="194"/>
    </row>
    <row r="141" spans="1:42" s="314" customFormat="1">
      <c r="A141" s="114"/>
      <c r="B141" s="282"/>
      <c r="C141" s="312"/>
      <c r="D141" s="312"/>
      <c r="E141" s="312"/>
      <c r="F141" s="312"/>
      <c r="G141" s="312"/>
      <c r="H141" s="312"/>
      <c r="I141" s="312"/>
      <c r="J141" s="312"/>
      <c r="K141" s="147"/>
      <c r="L141" s="312"/>
      <c r="M141" s="312"/>
      <c r="N141" s="312"/>
      <c r="O141" s="312"/>
      <c r="P141" s="312"/>
      <c r="Q141" s="312"/>
      <c r="R141" s="312"/>
      <c r="S141" s="312"/>
      <c r="T141" s="312"/>
      <c r="U141" s="86"/>
      <c r="V141" s="312"/>
      <c r="W141" s="312"/>
      <c r="X141" s="312"/>
      <c r="Y141" s="312"/>
      <c r="Z141" s="312"/>
      <c r="AA141" s="312"/>
      <c r="AB141" s="312"/>
      <c r="AC141" s="312"/>
      <c r="AD141" s="147"/>
      <c r="AE141" s="312"/>
      <c r="AF141" s="312"/>
      <c r="AG141" s="312"/>
      <c r="AH141" s="312"/>
      <c r="AI141" s="147"/>
      <c r="AJ141" s="194"/>
      <c r="AK141" s="121"/>
      <c r="AP141" s="194"/>
    </row>
    <row r="142" spans="1:42" s="314" customFormat="1">
      <c r="A142" s="114"/>
      <c r="B142" s="282"/>
      <c r="C142" s="312"/>
      <c r="D142" s="312"/>
      <c r="E142" s="312"/>
      <c r="F142" s="312"/>
      <c r="G142" s="312"/>
      <c r="H142" s="312"/>
      <c r="I142" s="312"/>
      <c r="J142" s="312"/>
      <c r="K142" s="147"/>
      <c r="L142" s="312"/>
      <c r="M142" s="312"/>
      <c r="N142" s="312"/>
      <c r="O142" s="312"/>
      <c r="P142" s="312"/>
      <c r="Q142" s="312"/>
      <c r="R142" s="312"/>
      <c r="S142" s="312"/>
      <c r="T142" s="312"/>
      <c r="U142" s="86"/>
      <c r="V142" s="312"/>
      <c r="W142" s="312"/>
      <c r="X142" s="312"/>
      <c r="Y142" s="312"/>
      <c r="Z142" s="312"/>
      <c r="AA142" s="312"/>
      <c r="AB142" s="312"/>
      <c r="AC142" s="312"/>
      <c r="AD142" s="147"/>
      <c r="AE142" s="312"/>
      <c r="AF142" s="312"/>
      <c r="AG142" s="312"/>
      <c r="AH142" s="312"/>
      <c r="AI142" s="147"/>
      <c r="AJ142" s="194"/>
      <c r="AK142" s="121"/>
      <c r="AP142" s="194"/>
    </row>
    <row r="143" spans="1:42" s="314" customFormat="1">
      <c r="A143" s="114"/>
      <c r="B143" s="282"/>
      <c r="C143" s="312"/>
      <c r="D143" s="312"/>
      <c r="E143" s="312"/>
      <c r="F143" s="312"/>
      <c r="G143" s="312"/>
      <c r="H143" s="312"/>
      <c r="I143" s="312"/>
      <c r="J143" s="312"/>
      <c r="K143" s="147"/>
      <c r="L143" s="312"/>
      <c r="M143" s="312"/>
      <c r="N143" s="312"/>
      <c r="O143" s="312"/>
      <c r="P143" s="312"/>
      <c r="Q143" s="312"/>
      <c r="R143" s="312"/>
      <c r="S143" s="312"/>
      <c r="T143" s="312"/>
      <c r="U143" s="86"/>
      <c r="V143" s="312"/>
      <c r="W143" s="312"/>
      <c r="X143" s="312"/>
      <c r="Y143" s="312"/>
      <c r="Z143" s="312"/>
      <c r="AA143" s="312"/>
      <c r="AB143" s="312"/>
      <c r="AC143" s="312"/>
      <c r="AD143" s="147"/>
      <c r="AE143" s="312"/>
      <c r="AF143" s="312"/>
      <c r="AG143" s="312"/>
      <c r="AH143" s="86"/>
      <c r="AI143" s="185"/>
      <c r="AJ143" s="194"/>
      <c r="AK143" s="121"/>
      <c r="AP143" s="194"/>
    </row>
    <row r="144" spans="1:42">
      <c r="A144" s="150"/>
      <c r="C144" s="137"/>
      <c r="D144" s="137"/>
      <c r="E144" s="137"/>
      <c r="F144" s="137"/>
      <c r="G144" s="137"/>
      <c r="H144" s="137"/>
      <c r="I144" s="137"/>
      <c r="J144" s="137"/>
      <c r="K144" s="147"/>
      <c r="L144" s="137"/>
      <c r="M144" s="137"/>
      <c r="N144" s="137"/>
      <c r="O144" s="312"/>
      <c r="P144" s="312"/>
      <c r="Q144" s="312"/>
      <c r="R144" s="312"/>
      <c r="S144" s="312"/>
      <c r="T144" s="137"/>
      <c r="U144" s="86"/>
      <c r="V144" s="137"/>
      <c r="W144" s="137"/>
      <c r="X144" s="137"/>
      <c r="Y144" s="137"/>
      <c r="Z144" s="137"/>
      <c r="AA144" s="137"/>
      <c r="AB144" s="312"/>
      <c r="AC144" s="137"/>
      <c r="AD144" s="147"/>
      <c r="AE144" s="137"/>
      <c r="AF144" s="137"/>
      <c r="AG144" s="137"/>
      <c r="AH144" s="86"/>
      <c r="AI144" s="185"/>
      <c r="AJ144" s="197"/>
      <c r="AK144" s="121"/>
      <c r="AP144" s="194"/>
    </row>
    <row r="145" spans="1:50">
      <c r="A145" s="150" t="s">
        <v>296</v>
      </c>
      <c r="C145" s="137">
        <v>50</v>
      </c>
      <c r="D145" s="137">
        <v>25</v>
      </c>
      <c r="E145" s="137">
        <v>33.756345177664976</v>
      </c>
      <c r="F145" s="137">
        <v>31.03448275862069</v>
      </c>
      <c r="G145" s="137">
        <v>83.788121990369177</v>
      </c>
      <c r="H145" s="137">
        <v>25</v>
      </c>
      <c r="I145" s="137">
        <v>50</v>
      </c>
      <c r="J145" s="137">
        <v>100</v>
      </c>
      <c r="K145" s="147">
        <v>100</v>
      </c>
      <c r="L145" s="137">
        <v>100</v>
      </c>
      <c r="M145" s="137">
        <v>100</v>
      </c>
      <c r="N145" s="312">
        <v>10</v>
      </c>
      <c r="O145" s="312">
        <v>10</v>
      </c>
      <c r="P145" s="312">
        <v>10</v>
      </c>
      <c r="Q145" s="312">
        <v>10</v>
      </c>
      <c r="R145" s="312">
        <v>10</v>
      </c>
      <c r="S145" s="312">
        <v>10</v>
      </c>
      <c r="T145" s="312">
        <v>22</v>
      </c>
      <c r="U145" s="86">
        <v>10</v>
      </c>
      <c r="V145" s="137">
        <v>4000</v>
      </c>
      <c r="W145" s="137">
        <v>3000</v>
      </c>
      <c r="X145" s="137">
        <v>235</v>
      </c>
      <c r="Y145" s="137">
        <v>411</v>
      </c>
      <c r="Z145" s="137">
        <v>275</v>
      </c>
      <c r="AA145" s="137">
        <v>386</v>
      </c>
      <c r="AB145" s="312">
        <v>188</v>
      </c>
      <c r="AC145" s="137">
        <v>9600</v>
      </c>
      <c r="AD145" s="147">
        <v>4800</v>
      </c>
      <c r="AE145" s="137">
        <v>6400</v>
      </c>
      <c r="AF145" s="137">
        <v>2000</v>
      </c>
      <c r="AG145" s="137">
        <v>1500</v>
      </c>
      <c r="AH145" s="86">
        <v>1500</v>
      </c>
      <c r="AI145" s="185">
        <v>750</v>
      </c>
      <c r="AJ145" s="197"/>
      <c r="AK145" s="121"/>
      <c r="AL145" s="121"/>
      <c r="AM145" s="121"/>
      <c r="AN145" s="121"/>
    </row>
    <row r="146" spans="1:50">
      <c r="A146" s="149" t="s">
        <v>57</v>
      </c>
      <c r="C146" s="137">
        <v>0</v>
      </c>
      <c r="D146" s="137">
        <v>0</v>
      </c>
      <c r="E146" s="137">
        <v>13</v>
      </c>
      <c r="F146" s="137">
        <v>1</v>
      </c>
      <c r="G146" s="137">
        <v>1</v>
      </c>
      <c r="H146" s="137">
        <v>0</v>
      </c>
      <c r="I146" s="137">
        <v>0</v>
      </c>
      <c r="J146" s="137">
        <v>0</v>
      </c>
      <c r="K146" s="147">
        <v>0</v>
      </c>
      <c r="L146" s="137">
        <v>0</v>
      </c>
      <c r="M146" s="137">
        <v>0</v>
      </c>
      <c r="N146" s="137">
        <v>0</v>
      </c>
      <c r="O146" s="137">
        <v>0</v>
      </c>
      <c r="P146" s="137">
        <v>0</v>
      </c>
      <c r="Q146" s="137">
        <v>0</v>
      </c>
      <c r="R146" s="137">
        <v>0</v>
      </c>
      <c r="S146" s="137">
        <v>0</v>
      </c>
      <c r="T146" s="137">
        <v>0</v>
      </c>
      <c r="U146" s="86">
        <v>0</v>
      </c>
      <c r="V146" s="137">
        <v>164</v>
      </c>
      <c r="W146" s="137">
        <v>630</v>
      </c>
      <c r="X146" s="137">
        <v>0</v>
      </c>
      <c r="Y146" s="137">
        <v>0</v>
      </c>
      <c r="Z146" s="137">
        <v>2</v>
      </c>
      <c r="AA146" s="137">
        <v>3</v>
      </c>
      <c r="AB146" s="312">
        <v>1</v>
      </c>
      <c r="AC146" s="137">
        <v>1075</v>
      </c>
      <c r="AD146" s="147">
        <v>0</v>
      </c>
      <c r="AE146" s="137">
        <v>4</v>
      </c>
      <c r="AF146" s="137">
        <v>2</v>
      </c>
      <c r="AG146" s="137">
        <v>2</v>
      </c>
      <c r="AH146" s="86">
        <v>0</v>
      </c>
      <c r="AI146" s="185">
        <v>0</v>
      </c>
      <c r="AJ146" s="197"/>
    </row>
    <row r="147" spans="1:50">
      <c r="A147" s="150" t="s">
        <v>327</v>
      </c>
      <c r="C147" s="172">
        <f>C146/C139</f>
        <v>0</v>
      </c>
      <c r="D147" s="172">
        <f t="shared" ref="D147:AI147" si="2">D146/D139</f>
        <v>0</v>
      </c>
      <c r="E147" s="172">
        <f t="shared" si="2"/>
        <v>4.8872180451127817E-2</v>
      </c>
      <c r="F147" s="172">
        <f t="shared" si="2"/>
        <v>0.01</v>
      </c>
      <c r="G147" s="172">
        <f t="shared" si="2"/>
        <v>1.9157088122605363E-3</v>
      </c>
      <c r="H147" s="172">
        <f t="shared" si="2"/>
        <v>0</v>
      </c>
      <c r="I147" s="172">
        <f t="shared" si="2"/>
        <v>0</v>
      </c>
      <c r="J147" s="172">
        <f t="shared" si="2"/>
        <v>0</v>
      </c>
      <c r="K147" s="176">
        <f t="shared" si="2"/>
        <v>0</v>
      </c>
      <c r="L147" s="172">
        <f t="shared" si="2"/>
        <v>0</v>
      </c>
      <c r="M147" s="172">
        <f t="shared" si="2"/>
        <v>0</v>
      </c>
      <c r="N147" s="172">
        <f t="shared" si="2"/>
        <v>0</v>
      </c>
      <c r="O147" s="172">
        <f t="shared" si="2"/>
        <v>0</v>
      </c>
      <c r="P147" s="172">
        <f t="shared" si="2"/>
        <v>0</v>
      </c>
      <c r="Q147" s="172">
        <f t="shared" si="2"/>
        <v>0</v>
      </c>
      <c r="R147" s="172">
        <f t="shared" si="2"/>
        <v>0</v>
      </c>
      <c r="S147" s="172">
        <f t="shared" si="2"/>
        <v>0</v>
      </c>
      <c r="T147" s="172">
        <f t="shared" si="2"/>
        <v>0</v>
      </c>
      <c r="U147" s="179">
        <f t="shared" si="2"/>
        <v>0</v>
      </c>
      <c r="V147" s="172">
        <f t="shared" si="2"/>
        <v>4.4468546637744036E-2</v>
      </c>
      <c r="W147" s="172">
        <f t="shared" si="2"/>
        <v>0.10503501167055686</v>
      </c>
      <c r="X147" s="172">
        <f t="shared" si="2"/>
        <v>0</v>
      </c>
      <c r="Y147" s="172">
        <f t="shared" si="2"/>
        <v>0</v>
      </c>
      <c r="Z147" s="172">
        <f t="shared" si="2"/>
        <v>1.4545454545454545E-3</v>
      </c>
      <c r="AA147" s="172">
        <f t="shared" si="2"/>
        <v>2.5020850708924102E-3</v>
      </c>
      <c r="AB147" s="172">
        <f t="shared" si="2"/>
        <v>1.7730496453900709E-3</v>
      </c>
      <c r="AC147" s="172">
        <f t="shared" si="2"/>
        <v>0.26419267633325139</v>
      </c>
      <c r="AD147" s="176">
        <f t="shared" si="2"/>
        <v>0</v>
      </c>
      <c r="AE147" s="172">
        <f t="shared" si="2"/>
        <v>1.105888858169754E-3</v>
      </c>
      <c r="AF147" s="172">
        <f t="shared" si="2"/>
        <v>8.3927822073017204E-4</v>
      </c>
      <c r="AG147" s="172">
        <f t="shared" si="2"/>
        <v>1.8365472910927456E-3</v>
      </c>
      <c r="AH147" s="179">
        <f t="shared" si="2"/>
        <v>0</v>
      </c>
      <c r="AI147" s="188">
        <f t="shared" si="2"/>
        <v>0</v>
      </c>
      <c r="AJ147" s="197"/>
    </row>
    <row r="148" spans="1:50">
      <c r="A148" s="150"/>
      <c r="C148" s="172"/>
      <c r="D148" s="172"/>
      <c r="E148" s="172"/>
      <c r="F148" s="172"/>
      <c r="G148" s="172"/>
      <c r="H148" s="172"/>
      <c r="I148" s="172"/>
      <c r="J148" s="172"/>
      <c r="K148" s="176"/>
      <c r="L148" s="172"/>
      <c r="M148" s="172"/>
      <c r="N148" s="172"/>
      <c r="O148" s="172"/>
      <c r="P148" s="172"/>
      <c r="Q148" s="172"/>
      <c r="R148" s="172"/>
      <c r="S148" s="172"/>
      <c r="T148" s="172"/>
      <c r="U148" s="179"/>
      <c r="V148" s="172"/>
      <c r="W148" s="172"/>
      <c r="X148" s="172"/>
      <c r="Y148" s="172"/>
      <c r="Z148" s="172"/>
      <c r="AA148" s="172"/>
      <c r="AB148" s="172"/>
      <c r="AC148" s="172"/>
      <c r="AD148" s="176"/>
      <c r="AE148" s="172"/>
      <c r="AF148" s="172"/>
      <c r="AG148" s="172"/>
      <c r="AH148" s="179"/>
      <c r="AI148" s="188"/>
      <c r="AJ148" s="197"/>
    </row>
    <row r="149" spans="1:50">
      <c r="A149" s="150" t="s">
        <v>158</v>
      </c>
      <c r="C149" s="122">
        <v>0.84440000000000004</v>
      </c>
      <c r="D149" s="122">
        <v>0.51390000000000002</v>
      </c>
      <c r="E149" s="122">
        <v>0.88200000000000001</v>
      </c>
      <c r="F149" s="122">
        <v>0.88790000000000002</v>
      </c>
      <c r="G149" s="122">
        <v>0.88400000000000001</v>
      </c>
      <c r="H149" s="122">
        <v>0.8</v>
      </c>
      <c r="I149" s="122">
        <v>0.8306</v>
      </c>
      <c r="J149" s="122">
        <v>0.8034</v>
      </c>
      <c r="K149" s="175">
        <v>0.68330000000000002</v>
      </c>
      <c r="L149" s="122">
        <v>0.91100000000000003</v>
      </c>
      <c r="M149" s="122">
        <v>0.89910000000000001</v>
      </c>
      <c r="N149" s="122">
        <v>0.90800000000000003</v>
      </c>
      <c r="O149" s="122">
        <v>0.86570000000000003</v>
      </c>
      <c r="P149" s="122">
        <v>0.77549999999999997</v>
      </c>
      <c r="Q149" s="122">
        <v>0.67459999999999998</v>
      </c>
      <c r="R149" s="122">
        <v>0.73370000000000002</v>
      </c>
      <c r="S149" s="122">
        <v>0.27779999999999999</v>
      </c>
      <c r="T149" s="122">
        <v>0.85650000000000004</v>
      </c>
      <c r="U149" s="198">
        <v>0.80720000000000003</v>
      </c>
      <c r="V149" s="122">
        <v>0.82450000000000001</v>
      </c>
      <c r="W149" s="122">
        <v>0.91610000000000003</v>
      </c>
      <c r="X149" s="305">
        <v>0.74780000000000002</v>
      </c>
      <c r="Y149" s="305">
        <v>0.7954</v>
      </c>
      <c r="Z149" s="305">
        <v>0.878</v>
      </c>
      <c r="AA149" s="305">
        <v>0.90010000000000001</v>
      </c>
      <c r="AB149" s="309">
        <v>0.89300000000000002</v>
      </c>
      <c r="AC149" s="122">
        <v>0.93969999999999998</v>
      </c>
      <c r="AD149" s="175">
        <v>0.90500000000000003</v>
      </c>
      <c r="AE149" s="122">
        <v>0.86909999999999998</v>
      </c>
      <c r="AF149" s="122">
        <v>0.80449999999999999</v>
      </c>
      <c r="AG149" s="122">
        <v>0.63029999999999997</v>
      </c>
      <c r="AH149" s="198">
        <v>0.79220000000000002</v>
      </c>
      <c r="AI149" s="199">
        <v>0.46739999999999998</v>
      </c>
      <c r="AJ149" s="197"/>
    </row>
    <row r="150" spans="1:50">
      <c r="A150" s="150" t="s">
        <v>297</v>
      </c>
      <c r="C150" s="156">
        <v>10.220000000000001</v>
      </c>
      <c r="D150" s="156">
        <v>2.101</v>
      </c>
      <c r="E150" s="156">
        <v>10.35</v>
      </c>
      <c r="F150" s="156">
        <v>12.23</v>
      </c>
      <c r="G150" s="156">
        <v>12.52</v>
      </c>
      <c r="H150" s="156">
        <v>6.2960000000000003</v>
      </c>
      <c r="I150" s="156">
        <v>5.6849999999999996</v>
      </c>
      <c r="J150" s="156">
        <v>4.7939999999999996</v>
      </c>
      <c r="K150" s="200">
        <v>2.2719999999999998</v>
      </c>
      <c r="L150" s="156">
        <v>8.3580000000000005</v>
      </c>
      <c r="M150" s="156">
        <v>8.8559999999999999</v>
      </c>
      <c r="N150" s="156">
        <v>6.1459999999999999</v>
      </c>
      <c r="O150" s="156">
        <v>4.7990000000000004</v>
      </c>
      <c r="P150" s="156">
        <v>3.677</v>
      </c>
      <c r="Q150" s="156">
        <v>6.1820000000000004</v>
      </c>
      <c r="R150" s="156">
        <v>2.9750000000000001</v>
      </c>
      <c r="S150" s="156">
        <v>1.0509999999999999</v>
      </c>
      <c r="T150" s="156">
        <v>5.8739999999999997</v>
      </c>
      <c r="U150" s="201">
        <v>4.7519999999999998</v>
      </c>
      <c r="V150" s="156">
        <v>11</v>
      </c>
      <c r="W150" s="156">
        <v>10.38</v>
      </c>
      <c r="X150" s="315">
        <v>7.1920000000000002</v>
      </c>
      <c r="Y150" s="315">
        <v>8.7940000000000005</v>
      </c>
      <c r="Z150" s="315">
        <v>9.6690000000000005</v>
      </c>
      <c r="AA150" s="315">
        <v>8.9760000000000009</v>
      </c>
      <c r="AB150" s="315">
        <v>9.1950000000000003</v>
      </c>
      <c r="AC150" s="156">
        <v>16.510000000000002</v>
      </c>
      <c r="AD150" s="200">
        <v>14.71</v>
      </c>
      <c r="AE150" s="156">
        <v>10.84</v>
      </c>
      <c r="AF150" s="156">
        <v>8.9469999999999992</v>
      </c>
      <c r="AG150" s="156">
        <v>5.242</v>
      </c>
      <c r="AH150" s="201">
        <v>4.7789999999999999</v>
      </c>
      <c r="AI150" s="202">
        <v>1.673</v>
      </c>
      <c r="AJ150" s="194"/>
    </row>
    <row r="151" spans="1:50">
      <c r="A151" s="118"/>
      <c r="B151" s="252"/>
      <c r="C151" s="135"/>
      <c r="D151" s="135"/>
      <c r="E151" s="135"/>
      <c r="F151" s="135"/>
      <c r="G151" s="135"/>
      <c r="H151" s="135"/>
      <c r="I151" s="135"/>
      <c r="J151" s="135"/>
      <c r="K151" s="177"/>
      <c r="L151" s="135"/>
      <c r="M151" s="135"/>
      <c r="N151" s="135"/>
      <c r="O151" s="135"/>
      <c r="P151" s="135"/>
      <c r="Q151" s="135"/>
      <c r="R151" s="135"/>
      <c r="S151" s="135"/>
      <c r="T151" s="135"/>
      <c r="U151" s="180"/>
      <c r="V151" s="135"/>
      <c r="W151" s="135"/>
      <c r="X151" s="135"/>
      <c r="Y151" s="135"/>
      <c r="Z151" s="135"/>
      <c r="AA151" s="135"/>
      <c r="AB151" s="311"/>
      <c r="AC151" s="135"/>
      <c r="AD151" s="177"/>
      <c r="AE151" s="135"/>
      <c r="AF151" s="135"/>
      <c r="AG151" s="135"/>
      <c r="AH151" s="180"/>
      <c r="AI151" s="189"/>
      <c r="AJ151" s="194"/>
    </row>
    <row r="152" spans="1:50">
      <c r="A152" s="124" t="s">
        <v>711</v>
      </c>
      <c r="B152" s="252"/>
      <c r="C152" s="91">
        <f>SUM(C29,C31,C41,C48:C50,C53,C58,C66:C68,C70,C88:C89,C94,C97,C99:C101,C110:C111,C122:C128,C130,C134,C103:C104,C61,C63:C64)</f>
        <v>1</v>
      </c>
      <c r="D152" s="312">
        <f t="shared" ref="D152:AI152" si="3">SUM(D29,D31,D41,D48:D50,D53,D58,D66:D68,D70,D88:D89,D94,D97,D99:D101,D110:D111,D122:D128,D130,D134,D103:D104,D61,D63:D64)</f>
        <v>0</v>
      </c>
      <c r="E152" s="312">
        <f t="shared" si="3"/>
        <v>24</v>
      </c>
      <c r="F152" s="312">
        <f t="shared" si="3"/>
        <v>11</v>
      </c>
      <c r="G152" s="312">
        <f t="shared" si="3"/>
        <v>48</v>
      </c>
      <c r="H152" s="312">
        <f t="shared" si="3"/>
        <v>0</v>
      </c>
      <c r="I152" s="312">
        <f t="shared" si="3"/>
        <v>1</v>
      </c>
      <c r="J152" s="312">
        <f t="shared" si="3"/>
        <v>6</v>
      </c>
      <c r="K152" s="147">
        <f t="shared" si="3"/>
        <v>0</v>
      </c>
      <c r="L152" s="312">
        <f t="shared" si="3"/>
        <v>25</v>
      </c>
      <c r="M152" s="312">
        <f t="shared" si="3"/>
        <v>10</v>
      </c>
      <c r="N152" s="312">
        <f t="shared" si="3"/>
        <v>11</v>
      </c>
      <c r="O152" s="312">
        <f t="shared" si="3"/>
        <v>25</v>
      </c>
      <c r="P152" s="312">
        <f t="shared" si="3"/>
        <v>0</v>
      </c>
      <c r="Q152" s="312">
        <f t="shared" si="3"/>
        <v>1</v>
      </c>
      <c r="R152" s="312">
        <f t="shared" si="3"/>
        <v>0</v>
      </c>
      <c r="S152" s="312">
        <f t="shared" si="3"/>
        <v>0</v>
      </c>
      <c r="T152" s="312">
        <f t="shared" si="3"/>
        <v>31</v>
      </c>
      <c r="U152" s="86">
        <f t="shared" si="3"/>
        <v>4</v>
      </c>
      <c r="V152" s="312">
        <f t="shared" si="3"/>
        <v>217</v>
      </c>
      <c r="W152" s="312">
        <f t="shared" si="3"/>
        <v>705</v>
      </c>
      <c r="X152" s="312">
        <f t="shared" si="3"/>
        <v>57</v>
      </c>
      <c r="Y152" s="312">
        <f t="shared" si="3"/>
        <v>59</v>
      </c>
      <c r="Z152" s="312">
        <f t="shared" si="3"/>
        <v>103</v>
      </c>
      <c r="AA152" s="312">
        <f t="shared" si="3"/>
        <v>75</v>
      </c>
      <c r="AB152" s="312">
        <f t="shared" si="3"/>
        <v>34</v>
      </c>
      <c r="AC152" s="312">
        <f t="shared" si="3"/>
        <v>595</v>
      </c>
      <c r="AD152" s="147">
        <f t="shared" si="3"/>
        <v>303</v>
      </c>
      <c r="AE152" s="312">
        <f t="shared" si="3"/>
        <v>660</v>
      </c>
      <c r="AF152" s="312">
        <f t="shared" si="3"/>
        <v>190</v>
      </c>
      <c r="AG152" s="312">
        <f t="shared" si="3"/>
        <v>87</v>
      </c>
      <c r="AH152" s="312">
        <f t="shared" si="3"/>
        <v>41</v>
      </c>
      <c r="AI152" s="147">
        <f t="shared" si="3"/>
        <v>155</v>
      </c>
      <c r="AJ152" s="194"/>
    </row>
    <row r="153" spans="1:50">
      <c r="A153" s="119" t="s">
        <v>712</v>
      </c>
      <c r="B153" s="252"/>
      <c r="C153" s="91">
        <f>SUM(C21:C21,C24,C27:C28,C30,C35:C36,C38:C40,C45:C46,C69,C71,C73,C75,C79:C80,C82:C83,C85:C86,C90:C91,C96,C98,C105,C112:C115,C52,C129,C132:C133,C107,C102)</f>
        <v>9</v>
      </c>
      <c r="D153" s="312">
        <f t="shared" ref="D153:AI153" si="4">SUM(D21:D21,D24,D27:D28,D30,D35:D36,D38:D40,D45:D46,D69,D71,D73,D75,D79:D80,D82:D83,D85:D86,D90:D91,D96,D98,D105,D112:D115,D52,D129,D132:D133,D107,D102)</f>
        <v>1</v>
      </c>
      <c r="E153" s="312">
        <f t="shared" si="4"/>
        <v>72</v>
      </c>
      <c r="F153" s="312">
        <f t="shared" si="4"/>
        <v>33</v>
      </c>
      <c r="G153" s="312">
        <f t="shared" si="4"/>
        <v>166</v>
      </c>
      <c r="H153" s="312">
        <f t="shared" si="4"/>
        <v>8</v>
      </c>
      <c r="I153" s="312">
        <f t="shared" si="4"/>
        <v>2</v>
      </c>
      <c r="J153" s="312">
        <f t="shared" si="4"/>
        <v>22</v>
      </c>
      <c r="K153" s="147">
        <f t="shared" si="4"/>
        <v>10</v>
      </c>
      <c r="L153" s="312">
        <f t="shared" si="4"/>
        <v>78</v>
      </c>
      <c r="M153" s="312">
        <f t="shared" si="4"/>
        <v>39</v>
      </c>
      <c r="N153" s="312">
        <f t="shared" si="4"/>
        <v>42</v>
      </c>
      <c r="O153" s="312">
        <f t="shared" si="4"/>
        <v>44</v>
      </c>
      <c r="P153" s="312">
        <f t="shared" si="4"/>
        <v>5</v>
      </c>
      <c r="Q153" s="312">
        <f t="shared" si="4"/>
        <v>2</v>
      </c>
      <c r="R153" s="312">
        <f t="shared" si="4"/>
        <v>0</v>
      </c>
      <c r="S153" s="312">
        <f t="shared" si="4"/>
        <v>0</v>
      </c>
      <c r="T153" s="312">
        <f t="shared" si="4"/>
        <v>46</v>
      </c>
      <c r="U153" s="86">
        <f t="shared" si="4"/>
        <v>26</v>
      </c>
      <c r="V153" s="312">
        <f t="shared" si="4"/>
        <v>566</v>
      </c>
      <c r="W153" s="312">
        <f t="shared" si="4"/>
        <v>1309</v>
      </c>
      <c r="X153" s="312">
        <f t="shared" si="4"/>
        <v>379</v>
      </c>
      <c r="Y153" s="312">
        <f t="shared" si="4"/>
        <v>600</v>
      </c>
      <c r="Z153" s="312">
        <f t="shared" si="4"/>
        <v>474</v>
      </c>
      <c r="AA153" s="312">
        <f t="shared" si="4"/>
        <v>417</v>
      </c>
      <c r="AB153" s="312">
        <f t="shared" si="4"/>
        <v>159</v>
      </c>
      <c r="AC153" s="312">
        <f t="shared" si="4"/>
        <v>928</v>
      </c>
      <c r="AD153" s="147">
        <f t="shared" si="4"/>
        <v>280</v>
      </c>
      <c r="AE153" s="312">
        <f t="shared" si="4"/>
        <v>564</v>
      </c>
      <c r="AF153" s="312">
        <f t="shared" si="4"/>
        <v>1284</v>
      </c>
      <c r="AG153" s="312">
        <f t="shared" si="4"/>
        <v>696</v>
      </c>
      <c r="AH153" s="312">
        <f t="shared" si="4"/>
        <v>344</v>
      </c>
      <c r="AI153" s="147">
        <f t="shared" si="4"/>
        <v>0</v>
      </c>
      <c r="AJ153" s="194"/>
      <c r="AV153" s="314"/>
    </row>
    <row r="154" spans="1:50">
      <c r="A154" s="123" t="s">
        <v>713</v>
      </c>
      <c r="B154" s="252"/>
      <c r="C154" s="137">
        <f>SUM(C43:C44,C108,C136)</f>
        <v>0</v>
      </c>
      <c r="D154" s="312">
        <f t="shared" ref="D154:AI154" si="5">SUM(D43:D44,D108,D136)</f>
        <v>0</v>
      </c>
      <c r="E154" s="312">
        <f t="shared" si="5"/>
        <v>2</v>
      </c>
      <c r="F154" s="312">
        <f t="shared" si="5"/>
        <v>0</v>
      </c>
      <c r="G154" s="312">
        <f>SUM(G43:G44,G108,G136)</f>
        <v>25</v>
      </c>
      <c r="H154" s="312">
        <f t="shared" si="5"/>
        <v>0</v>
      </c>
      <c r="I154" s="312">
        <f t="shared" si="5"/>
        <v>0</v>
      </c>
      <c r="J154" s="312">
        <f t="shared" si="5"/>
        <v>0</v>
      </c>
      <c r="K154" s="147">
        <f t="shared" si="5"/>
        <v>0</v>
      </c>
      <c r="L154" s="312">
        <f t="shared" si="5"/>
        <v>0</v>
      </c>
      <c r="M154" s="312">
        <f t="shared" si="5"/>
        <v>0</v>
      </c>
      <c r="N154" s="312">
        <f t="shared" si="5"/>
        <v>0</v>
      </c>
      <c r="O154" s="312">
        <f t="shared" si="5"/>
        <v>0</v>
      </c>
      <c r="P154" s="312">
        <f t="shared" si="5"/>
        <v>0</v>
      </c>
      <c r="Q154" s="312">
        <f t="shared" si="5"/>
        <v>0</v>
      </c>
      <c r="R154" s="312">
        <f t="shared" si="5"/>
        <v>0</v>
      </c>
      <c r="S154" s="312">
        <f t="shared" si="5"/>
        <v>0</v>
      </c>
      <c r="T154" s="312">
        <f t="shared" si="5"/>
        <v>0</v>
      </c>
      <c r="U154" s="86">
        <f t="shared" si="5"/>
        <v>0</v>
      </c>
      <c r="V154" s="312">
        <f t="shared" si="5"/>
        <v>2</v>
      </c>
      <c r="W154" s="312">
        <f t="shared" si="5"/>
        <v>4</v>
      </c>
      <c r="X154" s="312">
        <f t="shared" si="5"/>
        <v>2</v>
      </c>
      <c r="Y154" s="312">
        <f t="shared" si="5"/>
        <v>11</v>
      </c>
      <c r="Z154" s="312">
        <f t="shared" si="5"/>
        <v>20</v>
      </c>
      <c r="AA154" s="312">
        <f t="shared" si="5"/>
        <v>123</v>
      </c>
      <c r="AB154" s="312">
        <f t="shared" si="5"/>
        <v>3</v>
      </c>
      <c r="AC154" s="312">
        <f t="shared" si="5"/>
        <v>43</v>
      </c>
      <c r="AD154" s="147">
        <f t="shared" si="5"/>
        <v>7</v>
      </c>
      <c r="AE154" s="312">
        <f t="shared" si="5"/>
        <v>3</v>
      </c>
      <c r="AF154" s="312">
        <f t="shared" si="5"/>
        <v>0</v>
      </c>
      <c r="AG154" s="312">
        <f t="shared" si="5"/>
        <v>0</v>
      </c>
      <c r="AH154" s="312">
        <f t="shared" si="5"/>
        <v>1</v>
      </c>
      <c r="AI154" s="147">
        <f t="shared" si="5"/>
        <v>0</v>
      </c>
      <c r="AJ154" s="203"/>
      <c r="AV154" s="314"/>
    </row>
    <row r="155" spans="1:50" s="314" customFormat="1">
      <c r="A155" s="117" t="s">
        <v>426</v>
      </c>
      <c r="B155" s="304"/>
      <c r="C155" s="91">
        <f>SUM(C152:C154)</f>
        <v>10</v>
      </c>
      <c r="D155" s="312">
        <f t="shared" ref="D155:AH155" si="6">SUM(D152:D154)</f>
        <v>1</v>
      </c>
      <c r="E155" s="312">
        <f t="shared" si="6"/>
        <v>98</v>
      </c>
      <c r="F155" s="312">
        <f t="shared" si="6"/>
        <v>44</v>
      </c>
      <c r="G155" s="312">
        <f t="shared" si="6"/>
        <v>239</v>
      </c>
      <c r="H155" s="312">
        <f t="shared" si="6"/>
        <v>8</v>
      </c>
      <c r="I155" s="312">
        <f t="shared" si="6"/>
        <v>3</v>
      </c>
      <c r="J155" s="312">
        <f t="shared" si="6"/>
        <v>28</v>
      </c>
      <c r="K155" s="147">
        <f t="shared" si="6"/>
        <v>10</v>
      </c>
      <c r="L155" s="312">
        <f t="shared" si="6"/>
        <v>103</v>
      </c>
      <c r="M155" s="312">
        <f t="shared" si="6"/>
        <v>49</v>
      </c>
      <c r="N155" s="312">
        <f t="shared" si="6"/>
        <v>53</v>
      </c>
      <c r="O155" s="312">
        <f t="shared" si="6"/>
        <v>69</v>
      </c>
      <c r="P155" s="312">
        <f t="shared" si="6"/>
        <v>5</v>
      </c>
      <c r="Q155" s="312">
        <f t="shared" si="6"/>
        <v>3</v>
      </c>
      <c r="R155" s="312">
        <f t="shared" si="6"/>
        <v>0</v>
      </c>
      <c r="S155" s="312">
        <f t="shared" si="6"/>
        <v>0</v>
      </c>
      <c r="T155" s="312">
        <f t="shared" si="6"/>
        <v>77</v>
      </c>
      <c r="U155" s="86">
        <f t="shared" si="6"/>
        <v>30</v>
      </c>
      <c r="V155" s="312">
        <f t="shared" si="6"/>
        <v>785</v>
      </c>
      <c r="W155" s="312">
        <f t="shared" si="6"/>
        <v>2018</v>
      </c>
      <c r="X155" s="312">
        <f t="shared" si="6"/>
        <v>438</v>
      </c>
      <c r="Y155" s="312">
        <f t="shared" si="6"/>
        <v>670</v>
      </c>
      <c r="Z155" s="312">
        <f t="shared" si="6"/>
        <v>597</v>
      </c>
      <c r="AA155" s="312">
        <f t="shared" si="6"/>
        <v>615</v>
      </c>
      <c r="AB155" s="312">
        <f t="shared" si="6"/>
        <v>196</v>
      </c>
      <c r="AC155" s="312">
        <f t="shared" si="6"/>
        <v>1566</v>
      </c>
      <c r="AD155" s="147">
        <f t="shared" si="6"/>
        <v>590</v>
      </c>
      <c r="AE155" s="312">
        <f t="shared" si="6"/>
        <v>1227</v>
      </c>
      <c r="AF155" s="312">
        <f t="shared" si="6"/>
        <v>1474</v>
      </c>
      <c r="AG155" s="312">
        <f t="shared" si="6"/>
        <v>783</v>
      </c>
      <c r="AH155" s="312">
        <f t="shared" si="6"/>
        <v>386</v>
      </c>
      <c r="AI155" s="147">
        <f>SUM(AI152:AI154)</f>
        <v>155</v>
      </c>
      <c r="AJ155" s="203"/>
    </row>
    <row r="156" spans="1:50">
      <c r="A156" s="117"/>
      <c r="B156" s="252"/>
      <c r="C156" s="137"/>
      <c r="D156" s="312"/>
      <c r="E156" s="312"/>
      <c r="F156" s="312"/>
      <c r="G156" s="312"/>
      <c r="H156" s="312"/>
      <c r="I156" s="312"/>
      <c r="J156" s="312"/>
      <c r="K156" s="147"/>
      <c r="L156" s="312"/>
      <c r="M156" s="312"/>
      <c r="N156" s="312"/>
      <c r="O156" s="312"/>
      <c r="P156" s="312"/>
      <c r="Q156" s="312"/>
      <c r="R156" s="312"/>
      <c r="S156" s="312"/>
      <c r="T156" s="312"/>
      <c r="U156" s="86"/>
      <c r="V156" s="312"/>
      <c r="W156" s="312"/>
      <c r="X156" s="312"/>
      <c r="Y156" s="312"/>
      <c r="Z156" s="312"/>
      <c r="AA156" s="312"/>
      <c r="AB156" s="312"/>
      <c r="AC156" s="312"/>
      <c r="AD156" s="147"/>
      <c r="AE156" s="312"/>
      <c r="AF156" s="312"/>
      <c r="AG156" s="312"/>
      <c r="AH156" s="312"/>
      <c r="AI156" s="147"/>
      <c r="AK156" s="203" t="s">
        <v>328</v>
      </c>
      <c r="AL156" s="98" t="s">
        <v>457</v>
      </c>
      <c r="AM156" s="98" t="s">
        <v>709</v>
      </c>
      <c r="AN156" s="98" t="s">
        <v>469</v>
      </c>
      <c r="AO156" s="98" t="s">
        <v>470</v>
      </c>
      <c r="AV156" s="314"/>
    </row>
    <row r="157" spans="1:50">
      <c r="A157" s="124" t="s">
        <v>714</v>
      </c>
      <c r="B157" s="252"/>
      <c r="C157" s="262">
        <f>(C152/C155)*100</f>
        <v>10</v>
      </c>
      <c r="D157" s="311">
        <f t="shared" ref="D157:AH157" si="7">(D152/D155)*100</f>
        <v>0</v>
      </c>
      <c r="E157" s="311">
        <f t="shared" si="7"/>
        <v>24.489795918367346</v>
      </c>
      <c r="F157" s="311">
        <f t="shared" si="7"/>
        <v>25</v>
      </c>
      <c r="G157" s="311">
        <f t="shared" si="7"/>
        <v>20.0836820083682</v>
      </c>
      <c r="H157" s="311">
        <f t="shared" si="7"/>
        <v>0</v>
      </c>
      <c r="I157" s="311">
        <f t="shared" si="7"/>
        <v>33.333333333333329</v>
      </c>
      <c r="J157" s="311">
        <f t="shared" si="7"/>
        <v>21.428571428571427</v>
      </c>
      <c r="K157" s="177">
        <f t="shared" si="7"/>
        <v>0</v>
      </c>
      <c r="L157" s="311">
        <f t="shared" si="7"/>
        <v>24.271844660194176</v>
      </c>
      <c r="M157" s="311">
        <f t="shared" si="7"/>
        <v>20.408163265306122</v>
      </c>
      <c r="N157" s="311">
        <f t="shared" si="7"/>
        <v>20.754716981132077</v>
      </c>
      <c r="O157" s="311">
        <f t="shared" si="7"/>
        <v>36.231884057971016</v>
      </c>
      <c r="P157" s="311">
        <f t="shared" si="7"/>
        <v>0</v>
      </c>
      <c r="Q157" s="311">
        <f t="shared" si="7"/>
        <v>33.333333333333329</v>
      </c>
      <c r="R157" s="311">
        <v>0</v>
      </c>
      <c r="S157" s="311">
        <v>0</v>
      </c>
      <c r="T157" s="311">
        <f t="shared" si="7"/>
        <v>40.259740259740262</v>
      </c>
      <c r="U157" s="180">
        <f t="shared" si="7"/>
        <v>13.333333333333334</v>
      </c>
      <c r="V157" s="311">
        <f t="shared" si="7"/>
        <v>27.643312101910826</v>
      </c>
      <c r="W157" s="311">
        <f t="shared" si="7"/>
        <v>34.935579781962339</v>
      </c>
      <c r="X157" s="311">
        <f t="shared" si="7"/>
        <v>13.013698630136986</v>
      </c>
      <c r="Y157" s="311">
        <f t="shared" si="7"/>
        <v>8.8059701492537314</v>
      </c>
      <c r="Z157" s="311">
        <f t="shared" si="7"/>
        <v>17.252931323283082</v>
      </c>
      <c r="AA157" s="311">
        <f t="shared" si="7"/>
        <v>12.195121951219512</v>
      </c>
      <c r="AB157" s="311">
        <f t="shared" si="7"/>
        <v>17.346938775510203</v>
      </c>
      <c r="AC157" s="311">
        <f t="shared" si="7"/>
        <v>37.994891443167305</v>
      </c>
      <c r="AD157" s="177">
        <f t="shared" si="7"/>
        <v>51.355932203389834</v>
      </c>
      <c r="AE157" s="311">
        <f t="shared" si="7"/>
        <v>53.789731051344745</v>
      </c>
      <c r="AF157" s="311">
        <f t="shared" si="7"/>
        <v>12.890094979647218</v>
      </c>
      <c r="AG157" s="311">
        <f t="shared" si="7"/>
        <v>11.111111111111111</v>
      </c>
      <c r="AH157" s="311">
        <f t="shared" si="7"/>
        <v>10.621761658031089</v>
      </c>
      <c r="AI157" s="177">
        <f>(AI152/AI155)*100</f>
        <v>100</v>
      </c>
      <c r="AK157" s="223">
        <f>AVERAGE(E157:G157)</f>
        <v>23.19115930891185</v>
      </c>
      <c r="AL157" s="204">
        <f>AVERAGE(T157:W157,N157:O157)</f>
        <v>28.859761086008309</v>
      </c>
      <c r="AM157" s="204">
        <f>AVERAGE(X157:AB157)</f>
        <v>13.722932165880703</v>
      </c>
      <c r="AN157" s="204">
        <f>AVERAGE(AC157:AF157)</f>
        <v>39.007662419387273</v>
      </c>
      <c r="AO157" s="194">
        <f>AI157</f>
        <v>100</v>
      </c>
      <c r="AV157" s="314"/>
      <c r="AX157" s="314"/>
    </row>
    <row r="158" spans="1:50">
      <c r="A158" s="119" t="s">
        <v>715</v>
      </c>
      <c r="B158" s="252"/>
      <c r="C158" s="262">
        <f t="shared" ref="C158:AH158" si="8">(C153/C155)*100</f>
        <v>90</v>
      </c>
      <c r="D158" s="311">
        <f t="shared" si="8"/>
        <v>100</v>
      </c>
      <c r="E158" s="311">
        <f t="shared" si="8"/>
        <v>73.469387755102048</v>
      </c>
      <c r="F158" s="311">
        <f t="shared" si="8"/>
        <v>75</v>
      </c>
      <c r="G158" s="311">
        <f t="shared" si="8"/>
        <v>69.456066945606693</v>
      </c>
      <c r="H158" s="311">
        <f t="shared" si="8"/>
        <v>100</v>
      </c>
      <c r="I158" s="311">
        <f t="shared" si="8"/>
        <v>66.666666666666657</v>
      </c>
      <c r="J158" s="311">
        <f t="shared" si="8"/>
        <v>78.571428571428569</v>
      </c>
      <c r="K158" s="177">
        <f t="shared" si="8"/>
        <v>100</v>
      </c>
      <c r="L158" s="311">
        <f t="shared" si="8"/>
        <v>75.728155339805824</v>
      </c>
      <c r="M158" s="311">
        <f t="shared" si="8"/>
        <v>79.591836734693871</v>
      </c>
      <c r="N158" s="311">
        <f t="shared" si="8"/>
        <v>79.245283018867923</v>
      </c>
      <c r="O158" s="311">
        <f t="shared" si="8"/>
        <v>63.768115942028977</v>
      </c>
      <c r="P158" s="311">
        <f t="shared" si="8"/>
        <v>100</v>
      </c>
      <c r="Q158" s="311">
        <f t="shared" si="8"/>
        <v>66.666666666666657</v>
      </c>
      <c r="R158" s="311">
        <v>0</v>
      </c>
      <c r="S158" s="311">
        <v>0</v>
      </c>
      <c r="T158" s="311">
        <f t="shared" si="8"/>
        <v>59.740259740259738</v>
      </c>
      <c r="U158" s="180">
        <f t="shared" si="8"/>
        <v>86.666666666666671</v>
      </c>
      <c r="V158" s="311">
        <f t="shared" si="8"/>
        <v>72.101910828025467</v>
      </c>
      <c r="W158" s="311">
        <f t="shared" si="8"/>
        <v>64.866204162537173</v>
      </c>
      <c r="X158" s="311">
        <f t="shared" si="8"/>
        <v>86.529680365296798</v>
      </c>
      <c r="Y158" s="311">
        <f t="shared" si="8"/>
        <v>89.552238805970148</v>
      </c>
      <c r="Z158" s="311">
        <f t="shared" si="8"/>
        <v>79.396984924623112</v>
      </c>
      <c r="AA158" s="311">
        <f t="shared" si="8"/>
        <v>67.804878048780495</v>
      </c>
      <c r="AB158" s="311">
        <f t="shared" si="8"/>
        <v>81.122448979591837</v>
      </c>
      <c r="AC158" s="311">
        <f t="shared" si="8"/>
        <v>59.259259259259252</v>
      </c>
      <c r="AD158" s="177">
        <f t="shared" si="8"/>
        <v>47.457627118644069</v>
      </c>
      <c r="AE158" s="311">
        <f t="shared" si="8"/>
        <v>45.965770171149146</v>
      </c>
      <c r="AF158" s="311">
        <f t="shared" si="8"/>
        <v>87.109905020352784</v>
      </c>
      <c r="AG158" s="311">
        <f t="shared" si="8"/>
        <v>88.888888888888886</v>
      </c>
      <c r="AH158" s="311">
        <f t="shared" si="8"/>
        <v>89.119170984455948</v>
      </c>
      <c r="AI158" s="177">
        <f>(AI153/AI155)*100</f>
        <v>0</v>
      </c>
      <c r="AK158" s="223">
        <f>AVERAGE(E158:G158)</f>
        <v>72.64181823356958</v>
      </c>
      <c r="AL158" s="204">
        <f>AVERAGE(T158:W158,N158:O158)</f>
        <v>71.064740059730994</v>
      </c>
      <c r="AM158" s="204">
        <f>AVERAGE(X158:AB158)</f>
        <v>80.881246224852475</v>
      </c>
      <c r="AN158" s="204">
        <f t="shared" ref="AN158:AN159" si="9">AVERAGE(AC158:AF158)</f>
        <v>59.948140392351313</v>
      </c>
      <c r="AO158" s="194">
        <f>AI158</f>
        <v>0</v>
      </c>
      <c r="AV158" s="314"/>
      <c r="AX158" s="314"/>
    </row>
    <row r="159" spans="1:50">
      <c r="A159" s="123" t="s">
        <v>716</v>
      </c>
      <c r="B159" s="252"/>
      <c r="C159" s="262">
        <f t="shared" ref="C159:AH159" si="10">(C154/C155)*100</f>
        <v>0</v>
      </c>
      <c r="D159" s="311">
        <f t="shared" si="10"/>
        <v>0</v>
      </c>
      <c r="E159" s="311">
        <f t="shared" si="10"/>
        <v>2.0408163265306123</v>
      </c>
      <c r="F159" s="311">
        <f t="shared" si="10"/>
        <v>0</v>
      </c>
      <c r="G159" s="311">
        <f>(G154/G155)*100</f>
        <v>10.460251046025103</v>
      </c>
      <c r="H159" s="311">
        <f t="shared" si="10"/>
        <v>0</v>
      </c>
      <c r="I159" s="311">
        <f t="shared" si="10"/>
        <v>0</v>
      </c>
      <c r="J159" s="311">
        <f t="shared" si="10"/>
        <v>0</v>
      </c>
      <c r="K159" s="177">
        <f t="shared" si="10"/>
        <v>0</v>
      </c>
      <c r="L159" s="311">
        <f t="shared" si="10"/>
        <v>0</v>
      </c>
      <c r="M159" s="311">
        <f t="shared" si="10"/>
        <v>0</v>
      </c>
      <c r="N159" s="311">
        <f t="shared" si="10"/>
        <v>0</v>
      </c>
      <c r="O159" s="311">
        <f t="shared" si="10"/>
        <v>0</v>
      </c>
      <c r="P159" s="311">
        <f t="shared" si="10"/>
        <v>0</v>
      </c>
      <c r="Q159" s="311">
        <f t="shared" si="10"/>
        <v>0</v>
      </c>
      <c r="R159" s="311">
        <v>0</v>
      </c>
      <c r="S159" s="311">
        <v>0</v>
      </c>
      <c r="T159" s="311">
        <f t="shared" si="10"/>
        <v>0</v>
      </c>
      <c r="U159" s="180">
        <f t="shared" si="10"/>
        <v>0</v>
      </c>
      <c r="V159" s="311">
        <f t="shared" si="10"/>
        <v>0.25477707006369427</v>
      </c>
      <c r="W159" s="311">
        <f t="shared" si="10"/>
        <v>0.19821605550049554</v>
      </c>
      <c r="X159" s="311">
        <f t="shared" si="10"/>
        <v>0.45662100456621002</v>
      </c>
      <c r="Y159" s="311">
        <f t="shared" si="10"/>
        <v>1.6417910447761193</v>
      </c>
      <c r="Z159" s="311">
        <f t="shared" si="10"/>
        <v>3.350083752093802</v>
      </c>
      <c r="AA159" s="311">
        <f t="shared" si="10"/>
        <v>20</v>
      </c>
      <c r="AB159" s="311">
        <f t="shared" si="10"/>
        <v>1.5306122448979591</v>
      </c>
      <c r="AC159" s="311">
        <f t="shared" si="10"/>
        <v>2.7458492975734354</v>
      </c>
      <c r="AD159" s="177">
        <f t="shared" si="10"/>
        <v>1.1864406779661016</v>
      </c>
      <c r="AE159" s="311">
        <f t="shared" si="10"/>
        <v>0.24449877750611246</v>
      </c>
      <c r="AF159" s="311">
        <f t="shared" si="10"/>
        <v>0</v>
      </c>
      <c r="AG159" s="311">
        <f t="shared" si="10"/>
        <v>0</v>
      </c>
      <c r="AH159" s="311">
        <f t="shared" si="10"/>
        <v>0.2590673575129534</v>
      </c>
      <c r="AI159" s="177">
        <f>(AI154/AI155)*100</f>
        <v>0</v>
      </c>
      <c r="AK159" s="223">
        <f>AVERAGE(E159:G159)</f>
        <v>4.1670224575185717</v>
      </c>
      <c r="AL159" s="204">
        <f>AVERAGE(T159:W159,N159:O159)</f>
        <v>7.54988542606983E-2</v>
      </c>
      <c r="AM159" s="204">
        <f>AVERAGE(X159:AB159)</f>
        <v>5.3958216092668181</v>
      </c>
      <c r="AN159" s="204">
        <f t="shared" si="9"/>
        <v>1.0441971882614123</v>
      </c>
      <c r="AO159" s="194">
        <f>AI159</f>
        <v>0</v>
      </c>
      <c r="AV159" s="314"/>
      <c r="AX159" s="314"/>
    </row>
    <row r="160" spans="1:50">
      <c r="A160" s="117" t="s">
        <v>429</v>
      </c>
      <c r="B160" s="252"/>
      <c r="C160" s="262">
        <f t="shared" ref="C160:AH160" si="11">SUM(C157:C159)</f>
        <v>100</v>
      </c>
      <c r="D160" s="311">
        <f t="shared" si="11"/>
        <v>100</v>
      </c>
      <c r="E160" s="311">
        <f t="shared" si="11"/>
        <v>100.00000000000001</v>
      </c>
      <c r="F160" s="311">
        <f t="shared" si="11"/>
        <v>100</v>
      </c>
      <c r="G160" s="311">
        <f t="shared" si="11"/>
        <v>100</v>
      </c>
      <c r="H160" s="311">
        <f t="shared" si="11"/>
        <v>100</v>
      </c>
      <c r="I160" s="311">
        <f t="shared" si="11"/>
        <v>99.999999999999986</v>
      </c>
      <c r="J160" s="311">
        <f t="shared" si="11"/>
        <v>100</v>
      </c>
      <c r="K160" s="177">
        <f t="shared" si="11"/>
        <v>100</v>
      </c>
      <c r="L160" s="311">
        <f t="shared" si="11"/>
        <v>100</v>
      </c>
      <c r="M160" s="311">
        <f t="shared" si="11"/>
        <v>100</v>
      </c>
      <c r="N160" s="311">
        <f t="shared" si="11"/>
        <v>100</v>
      </c>
      <c r="O160" s="311">
        <f t="shared" si="11"/>
        <v>100</v>
      </c>
      <c r="P160" s="311">
        <f t="shared" si="11"/>
        <v>100</v>
      </c>
      <c r="Q160" s="311">
        <f t="shared" si="11"/>
        <v>99.999999999999986</v>
      </c>
      <c r="R160" s="311">
        <f t="shared" si="11"/>
        <v>0</v>
      </c>
      <c r="S160" s="311">
        <f t="shared" si="11"/>
        <v>0</v>
      </c>
      <c r="T160" s="311">
        <f t="shared" si="11"/>
        <v>100</v>
      </c>
      <c r="U160" s="180">
        <f t="shared" si="11"/>
        <v>100</v>
      </c>
      <c r="V160" s="311">
        <f t="shared" si="11"/>
        <v>99.999999999999986</v>
      </c>
      <c r="W160" s="311">
        <f t="shared" si="11"/>
        <v>100</v>
      </c>
      <c r="X160" s="311">
        <f t="shared" si="11"/>
        <v>100</v>
      </c>
      <c r="Y160" s="311">
        <f t="shared" si="11"/>
        <v>100</v>
      </c>
      <c r="Z160" s="311">
        <f t="shared" si="11"/>
        <v>100</v>
      </c>
      <c r="AA160" s="311">
        <f t="shared" si="11"/>
        <v>100</v>
      </c>
      <c r="AB160" s="311">
        <f t="shared" si="11"/>
        <v>100</v>
      </c>
      <c r="AC160" s="311">
        <f t="shared" si="11"/>
        <v>99.999999999999986</v>
      </c>
      <c r="AD160" s="177">
        <f t="shared" si="11"/>
        <v>100.00000000000001</v>
      </c>
      <c r="AE160" s="311">
        <f t="shared" si="11"/>
        <v>100</v>
      </c>
      <c r="AF160" s="311">
        <f t="shared" si="11"/>
        <v>100</v>
      </c>
      <c r="AG160" s="311">
        <f t="shared" si="11"/>
        <v>100</v>
      </c>
      <c r="AH160" s="311">
        <f t="shared" si="11"/>
        <v>99.999999999999986</v>
      </c>
      <c r="AI160" s="177">
        <f>SUM(AI157:AI159)</f>
        <v>100</v>
      </c>
      <c r="AK160" s="223"/>
      <c r="AL160" s="204"/>
      <c r="AM160" s="204"/>
      <c r="AN160" s="204"/>
      <c r="AO160" s="194"/>
      <c r="AV160" s="314"/>
      <c r="AX160" s="314"/>
    </row>
    <row r="161" spans="1:50">
      <c r="A161" s="117"/>
      <c r="C161" s="137"/>
      <c r="D161" s="312"/>
      <c r="E161" s="312"/>
      <c r="F161" s="312"/>
      <c r="G161" s="312"/>
      <c r="H161" s="312"/>
      <c r="I161" s="312"/>
      <c r="J161" s="312"/>
      <c r="K161" s="147"/>
      <c r="L161" s="312"/>
      <c r="M161" s="312"/>
      <c r="N161" s="312"/>
      <c r="O161" s="312"/>
      <c r="P161" s="312"/>
      <c r="Q161" s="312"/>
      <c r="R161" s="312"/>
      <c r="S161" s="312"/>
      <c r="T161" s="312"/>
      <c r="U161" s="86"/>
      <c r="V161" s="312"/>
      <c r="W161" s="312"/>
      <c r="X161" s="312"/>
      <c r="Y161" s="312"/>
      <c r="Z161" s="312"/>
      <c r="AA161" s="312"/>
      <c r="AB161" s="312"/>
      <c r="AC161" s="312"/>
      <c r="AD161" s="147"/>
      <c r="AE161" s="312"/>
      <c r="AF161" s="312"/>
      <c r="AG161" s="312"/>
      <c r="AH161" s="312"/>
      <c r="AI161" s="147"/>
      <c r="AK161" s="223"/>
      <c r="AL161" s="204"/>
      <c r="AM161" s="204"/>
      <c r="AN161" s="204"/>
      <c r="AO161" s="194"/>
      <c r="AV161" s="314"/>
      <c r="AX161" s="314"/>
    </row>
    <row r="162" spans="1:50">
      <c r="A162" s="127" t="s">
        <v>168</v>
      </c>
      <c r="B162" s="252"/>
      <c r="C162" s="137"/>
      <c r="D162" s="312"/>
      <c r="E162" s="312"/>
      <c r="F162" s="312"/>
      <c r="G162" s="312"/>
      <c r="H162" s="312"/>
      <c r="I162" s="312"/>
      <c r="J162" s="312"/>
      <c r="K162" s="147"/>
      <c r="L162" s="312"/>
      <c r="M162" s="312"/>
      <c r="N162" s="312"/>
      <c r="O162" s="312"/>
      <c r="P162" s="312"/>
      <c r="Q162" s="312"/>
      <c r="R162" s="312"/>
      <c r="S162" s="312"/>
      <c r="T162" s="312"/>
      <c r="U162" s="86"/>
      <c r="V162" s="312"/>
      <c r="W162" s="312"/>
      <c r="X162" s="312"/>
      <c r="Y162" s="312"/>
      <c r="Z162" s="312"/>
      <c r="AA162" s="312"/>
      <c r="AB162" s="312"/>
      <c r="AC162" s="312"/>
      <c r="AD162" s="147"/>
      <c r="AE162" s="312"/>
      <c r="AF162" s="312"/>
      <c r="AG162" s="312"/>
      <c r="AH162" s="312"/>
      <c r="AI162" s="147"/>
      <c r="AK162" s="223"/>
      <c r="AL162" s="204"/>
      <c r="AM162" s="204"/>
      <c r="AN162" s="204"/>
      <c r="AO162" s="194"/>
      <c r="AV162" s="314"/>
      <c r="AX162" s="314"/>
    </row>
    <row r="163" spans="1:50">
      <c r="A163" s="128" t="s">
        <v>262</v>
      </c>
      <c r="B163" s="252"/>
      <c r="C163" s="359">
        <f t="shared" ref="C163:Q163" si="12">(C52/C155)*100</f>
        <v>0</v>
      </c>
      <c r="D163" s="220">
        <f t="shared" si="12"/>
        <v>0</v>
      </c>
      <c r="E163" s="220">
        <f t="shared" si="12"/>
        <v>0</v>
      </c>
      <c r="F163" s="220">
        <f t="shared" si="12"/>
        <v>6.8181818181818175</v>
      </c>
      <c r="G163" s="220">
        <f t="shared" si="12"/>
        <v>20.920502092050206</v>
      </c>
      <c r="H163" s="220">
        <f t="shared" si="12"/>
        <v>0</v>
      </c>
      <c r="I163" s="220">
        <f t="shared" si="12"/>
        <v>33.333333333333329</v>
      </c>
      <c r="J163" s="220">
        <f t="shared" si="12"/>
        <v>17.857142857142858</v>
      </c>
      <c r="K163" s="190">
        <f t="shared" si="12"/>
        <v>30</v>
      </c>
      <c r="L163" s="220">
        <f t="shared" si="12"/>
        <v>0</v>
      </c>
      <c r="M163" s="220">
        <f t="shared" si="12"/>
        <v>0</v>
      </c>
      <c r="N163" s="220">
        <f t="shared" si="12"/>
        <v>24.528301886792452</v>
      </c>
      <c r="O163" s="220">
        <f t="shared" si="12"/>
        <v>13.043478260869565</v>
      </c>
      <c r="P163" s="220">
        <f t="shared" si="12"/>
        <v>0</v>
      </c>
      <c r="Q163" s="220">
        <f t="shared" si="12"/>
        <v>0</v>
      </c>
      <c r="R163" s="220">
        <v>0</v>
      </c>
      <c r="S163" s="220">
        <v>0</v>
      </c>
      <c r="T163" s="220">
        <f t="shared" ref="T163:AI163" si="13">(T52/T155)*100</f>
        <v>0</v>
      </c>
      <c r="U163" s="85">
        <f t="shared" si="13"/>
        <v>0</v>
      </c>
      <c r="V163" s="220">
        <f t="shared" si="13"/>
        <v>20</v>
      </c>
      <c r="W163" s="220">
        <f t="shared" si="13"/>
        <v>32.259663032705646</v>
      </c>
      <c r="X163" s="220">
        <f t="shared" si="13"/>
        <v>21.917808219178081</v>
      </c>
      <c r="Y163" s="220">
        <f t="shared" si="13"/>
        <v>24.776119402985074</v>
      </c>
      <c r="Z163" s="220">
        <f t="shared" si="13"/>
        <v>12.562814070351758</v>
      </c>
      <c r="AA163" s="220">
        <f t="shared" si="13"/>
        <v>11.869918699186991</v>
      </c>
      <c r="AB163" s="220">
        <f t="shared" si="13"/>
        <v>14.285714285714285</v>
      </c>
      <c r="AC163" s="220">
        <f t="shared" si="13"/>
        <v>9.1315453384418905</v>
      </c>
      <c r="AD163" s="190">
        <f t="shared" si="13"/>
        <v>9.1525423728813564</v>
      </c>
      <c r="AE163" s="220">
        <f t="shared" si="13"/>
        <v>3.5044824775876124</v>
      </c>
      <c r="AF163" s="220">
        <f t="shared" si="13"/>
        <v>65.671641791044777</v>
      </c>
      <c r="AG163" s="220">
        <f t="shared" si="13"/>
        <v>80.970625798211998</v>
      </c>
      <c r="AH163" s="220">
        <f>(AH52/AH155)*100</f>
        <v>79.792746113989637</v>
      </c>
      <c r="AI163" s="190">
        <f t="shared" si="13"/>
        <v>0</v>
      </c>
      <c r="AK163" s="223">
        <f t="shared" ref="AK163:AK169" si="14">AVERAGE(E163:G163)</f>
        <v>9.2462279700773404</v>
      </c>
      <c r="AL163" s="204">
        <f t="shared" ref="AL163:AL169" si="15">AVERAGE(T163:W163,N163:O163)</f>
        <v>14.971907196727942</v>
      </c>
      <c r="AM163" s="204">
        <f t="shared" ref="AM163:AM169" si="16">AVERAGE(X163:AB163)</f>
        <v>17.082474935483237</v>
      </c>
      <c r="AN163" s="204">
        <f t="shared" ref="AN163:AN169" si="17">AVERAGE(AC163:AF163)</f>
        <v>21.865052994988908</v>
      </c>
      <c r="AO163" s="194">
        <f t="shared" ref="AO163:AO169" si="18">AI163</f>
        <v>0</v>
      </c>
      <c r="AV163" s="314"/>
      <c r="AX163" s="314"/>
    </row>
    <row r="164" spans="1:50">
      <c r="A164" s="128" t="s">
        <v>161</v>
      </c>
      <c r="B164" s="252"/>
      <c r="C164" s="359">
        <f>(SUM(C48:C50)/C155)*100</f>
        <v>0</v>
      </c>
      <c r="D164" s="220">
        <f t="shared" ref="D164:Q164" si="19">(SUM(D48:D50)/D155)*100</f>
        <v>0</v>
      </c>
      <c r="E164" s="220">
        <f t="shared" si="19"/>
        <v>8.1632653061224492</v>
      </c>
      <c r="F164" s="220">
        <f t="shared" si="19"/>
        <v>4.5454545454545459</v>
      </c>
      <c r="G164" s="220">
        <f t="shared" si="19"/>
        <v>7.9497907949790791</v>
      </c>
      <c r="H164" s="220">
        <f t="shared" si="19"/>
        <v>0</v>
      </c>
      <c r="I164" s="220">
        <f t="shared" si="19"/>
        <v>33.333333333333329</v>
      </c>
      <c r="J164" s="220">
        <f t="shared" si="19"/>
        <v>10.714285714285714</v>
      </c>
      <c r="K164" s="190">
        <f t="shared" si="19"/>
        <v>0</v>
      </c>
      <c r="L164" s="220">
        <f t="shared" si="19"/>
        <v>4.8543689320388346</v>
      </c>
      <c r="M164" s="220">
        <f t="shared" si="19"/>
        <v>2.0408163265306123</v>
      </c>
      <c r="N164" s="220">
        <f t="shared" si="19"/>
        <v>0</v>
      </c>
      <c r="O164" s="220">
        <f t="shared" si="19"/>
        <v>1.4492753623188406</v>
      </c>
      <c r="P164" s="220">
        <f t="shared" si="19"/>
        <v>0</v>
      </c>
      <c r="Q164" s="220">
        <f t="shared" si="19"/>
        <v>0</v>
      </c>
      <c r="R164" s="220">
        <v>0</v>
      </c>
      <c r="S164" s="220">
        <v>0</v>
      </c>
      <c r="T164" s="220">
        <f t="shared" ref="T164:AI164" si="20">(SUM(T48:T50)/T155)*100</f>
        <v>1.2987012987012987</v>
      </c>
      <c r="U164" s="85">
        <f t="shared" si="20"/>
        <v>3.3333333333333335</v>
      </c>
      <c r="V164" s="220">
        <f t="shared" si="20"/>
        <v>3.3121019108280256</v>
      </c>
      <c r="W164" s="220">
        <f t="shared" si="20"/>
        <v>7.8295341922695743</v>
      </c>
      <c r="X164" s="220">
        <f t="shared" si="20"/>
        <v>2.054794520547945</v>
      </c>
      <c r="Y164" s="220">
        <f t="shared" si="20"/>
        <v>1.6417910447761193</v>
      </c>
      <c r="Z164" s="220">
        <f>(SUM(Z48:Z50)/Z155)*100</f>
        <v>2.3450586264656614</v>
      </c>
      <c r="AA164" s="220">
        <f t="shared" si="20"/>
        <v>0.65040650406504064</v>
      </c>
      <c r="AB164" s="220">
        <f t="shared" si="20"/>
        <v>5.6122448979591839</v>
      </c>
      <c r="AC164" s="220">
        <f t="shared" si="20"/>
        <v>7.9821200510855688</v>
      </c>
      <c r="AD164" s="190">
        <f t="shared" si="20"/>
        <v>3.5593220338983054</v>
      </c>
      <c r="AE164" s="220">
        <f t="shared" si="20"/>
        <v>9.1279543602282001</v>
      </c>
      <c r="AF164" s="220">
        <f t="shared" si="20"/>
        <v>4.1383989145183175</v>
      </c>
      <c r="AG164" s="220">
        <f t="shared" si="20"/>
        <v>0.1277139208173691</v>
      </c>
      <c r="AH164" s="220">
        <f t="shared" si="20"/>
        <v>0.2590673575129534</v>
      </c>
      <c r="AI164" s="190">
        <f t="shared" si="20"/>
        <v>0</v>
      </c>
      <c r="AK164" s="223">
        <f t="shared" si="14"/>
        <v>6.8861702155186917</v>
      </c>
      <c r="AL164" s="204">
        <f t="shared" si="15"/>
        <v>2.8704910162418451</v>
      </c>
      <c r="AM164" s="204">
        <f t="shared" si="16"/>
        <v>2.46085911876279</v>
      </c>
      <c r="AN164" s="204">
        <f t="shared" si="17"/>
        <v>6.2019488399325979</v>
      </c>
      <c r="AO164" s="194">
        <f t="shared" si="18"/>
        <v>0</v>
      </c>
      <c r="AV164" s="314"/>
      <c r="AX164" s="314"/>
    </row>
    <row r="165" spans="1:50">
      <c r="A165" s="128" t="s">
        <v>165</v>
      </c>
      <c r="B165" s="252"/>
      <c r="C165" s="359">
        <f>(SUM(C63:C64,C66:C68)/C155)*100</f>
        <v>0</v>
      </c>
      <c r="D165" s="220">
        <f t="shared" ref="D165:AI165" si="21">(SUM(D63:D64,D66:D68)/D155)*100</f>
        <v>0</v>
      </c>
      <c r="E165" s="220">
        <f t="shared" si="21"/>
        <v>0</v>
      </c>
      <c r="F165" s="220">
        <f t="shared" si="21"/>
        <v>0</v>
      </c>
      <c r="G165" s="220">
        <f t="shared" si="21"/>
        <v>0.41841004184100417</v>
      </c>
      <c r="H165" s="220">
        <f t="shared" si="21"/>
        <v>0</v>
      </c>
      <c r="I165" s="220">
        <f t="shared" si="21"/>
        <v>0</v>
      </c>
      <c r="J165" s="220">
        <f t="shared" si="21"/>
        <v>0</v>
      </c>
      <c r="K165" s="190">
        <f t="shared" si="21"/>
        <v>0</v>
      </c>
      <c r="L165" s="220">
        <f t="shared" si="21"/>
        <v>0.97087378640776689</v>
      </c>
      <c r="M165" s="220">
        <f t="shared" si="21"/>
        <v>0</v>
      </c>
      <c r="N165" s="220">
        <f t="shared" si="21"/>
        <v>0</v>
      </c>
      <c r="O165" s="220">
        <f t="shared" si="21"/>
        <v>0</v>
      </c>
      <c r="P165" s="220">
        <f t="shared" si="21"/>
        <v>0</v>
      </c>
      <c r="Q165" s="220">
        <f t="shared" si="21"/>
        <v>0</v>
      </c>
      <c r="R165" s="220">
        <v>0</v>
      </c>
      <c r="S165" s="220">
        <v>0</v>
      </c>
      <c r="T165" s="220">
        <f t="shared" si="21"/>
        <v>0</v>
      </c>
      <c r="U165" s="85">
        <f t="shared" si="21"/>
        <v>0</v>
      </c>
      <c r="V165" s="220">
        <f>(SUM(V63:V64,V66:V68)/V155)*100</f>
        <v>6.8789808917197455</v>
      </c>
      <c r="W165" s="220">
        <f t="shared" si="21"/>
        <v>3.7165510406342914</v>
      </c>
      <c r="X165" s="220">
        <f t="shared" si="21"/>
        <v>0</v>
      </c>
      <c r="Y165" s="220">
        <f t="shared" si="21"/>
        <v>0.1492537313432836</v>
      </c>
      <c r="Z165" s="220">
        <f t="shared" si="21"/>
        <v>0.16750418760469013</v>
      </c>
      <c r="AA165" s="220">
        <f t="shared" si="21"/>
        <v>0.32520325203252032</v>
      </c>
      <c r="AB165" s="220">
        <f t="shared" si="21"/>
        <v>0</v>
      </c>
      <c r="AC165" s="220">
        <f t="shared" si="21"/>
        <v>8.1098339719029369</v>
      </c>
      <c r="AD165" s="190">
        <f t="shared" si="21"/>
        <v>7.4576271186440684</v>
      </c>
      <c r="AE165" s="220">
        <f t="shared" si="21"/>
        <v>5.7049714751426244</v>
      </c>
      <c r="AF165" s="220">
        <f t="shared" si="21"/>
        <v>2.5101763907734056</v>
      </c>
      <c r="AG165" s="220">
        <f t="shared" si="21"/>
        <v>1.5325670498084289</v>
      </c>
      <c r="AH165" s="220">
        <f t="shared" si="21"/>
        <v>0</v>
      </c>
      <c r="AI165" s="190">
        <f t="shared" si="21"/>
        <v>0</v>
      </c>
      <c r="AK165" s="223">
        <f t="shared" si="14"/>
        <v>0.1394700139470014</v>
      </c>
      <c r="AL165" s="204">
        <f t="shared" si="15"/>
        <v>1.7659219887256727</v>
      </c>
      <c r="AM165" s="204">
        <f t="shared" si="16"/>
        <v>0.1283922341960988</v>
      </c>
      <c r="AN165" s="204">
        <f t="shared" si="17"/>
        <v>5.9456522391157591</v>
      </c>
      <c r="AO165" s="194">
        <f t="shared" si="18"/>
        <v>0</v>
      </c>
      <c r="AV165" s="314"/>
      <c r="AX165" s="314"/>
    </row>
    <row r="166" spans="1:50">
      <c r="A166" s="128" t="s">
        <v>164</v>
      </c>
      <c r="B166" s="252"/>
      <c r="C166" s="359">
        <f>(SUM(C122:C128,C130)/C155)*100</f>
        <v>10</v>
      </c>
      <c r="D166" s="220">
        <f t="shared" ref="D166:AH166" si="22">(SUM(D122:D128,D130)/D155)*100</f>
        <v>0</v>
      </c>
      <c r="E166" s="220">
        <f t="shared" si="22"/>
        <v>16.326530612244898</v>
      </c>
      <c r="F166" s="220">
        <f t="shared" si="22"/>
        <v>18.181818181818183</v>
      </c>
      <c r="G166" s="220">
        <f t="shared" si="22"/>
        <v>10.0418410041841</v>
      </c>
      <c r="H166" s="220">
        <f t="shared" si="22"/>
        <v>0</v>
      </c>
      <c r="I166" s="220">
        <f t="shared" si="22"/>
        <v>0</v>
      </c>
      <c r="J166" s="220">
        <f t="shared" si="22"/>
        <v>10.714285714285714</v>
      </c>
      <c r="K166" s="190">
        <f t="shared" si="22"/>
        <v>0</v>
      </c>
      <c r="L166" s="220">
        <f t="shared" si="22"/>
        <v>13.592233009708737</v>
      </c>
      <c r="M166" s="220">
        <f t="shared" si="22"/>
        <v>18.367346938775512</v>
      </c>
      <c r="N166" s="220">
        <f t="shared" si="22"/>
        <v>18.867924528301888</v>
      </c>
      <c r="O166" s="220">
        <f t="shared" si="22"/>
        <v>34.782608695652172</v>
      </c>
      <c r="P166" s="220">
        <f t="shared" si="22"/>
        <v>0</v>
      </c>
      <c r="Q166" s="220">
        <f t="shared" si="22"/>
        <v>33.333333333333329</v>
      </c>
      <c r="R166" s="220">
        <v>0</v>
      </c>
      <c r="S166" s="220">
        <v>0</v>
      </c>
      <c r="T166" s="220">
        <f t="shared" si="22"/>
        <v>38.961038961038966</v>
      </c>
      <c r="U166" s="85">
        <f t="shared" si="22"/>
        <v>10</v>
      </c>
      <c r="V166" s="220">
        <f t="shared" si="22"/>
        <v>8.535031847133757</v>
      </c>
      <c r="W166" s="220">
        <f t="shared" si="22"/>
        <v>13.924677898909813</v>
      </c>
      <c r="X166" s="220">
        <f t="shared" si="22"/>
        <v>6.3926940639269407</v>
      </c>
      <c r="Y166" s="220">
        <f t="shared" si="22"/>
        <v>5.8208955223880592</v>
      </c>
      <c r="Z166" s="220">
        <f t="shared" si="22"/>
        <v>10.720268006700168</v>
      </c>
      <c r="AA166" s="220">
        <f>(SUM(AA122:AA128,AA130)/AA155)*100</f>
        <v>9.7560975609756095</v>
      </c>
      <c r="AB166" s="220">
        <f t="shared" si="22"/>
        <v>7.1428571428571423</v>
      </c>
      <c r="AC166" s="220">
        <f t="shared" si="22"/>
        <v>13.026819923371647</v>
      </c>
      <c r="AD166" s="190">
        <f t="shared" si="22"/>
        <v>28.983050847457626</v>
      </c>
      <c r="AE166" s="220">
        <f t="shared" si="22"/>
        <v>20.78239608801956</v>
      </c>
      <c r="AF166" s="220">
        <f t="shared" si="22"/>
        <v>3.9348710990502038</v>
      </c>
      <c r="AG166" s="220">
        <f t="shared" si="22"/>
        <v>4.980842911877394</v>
      </c>
      <c r="AH166" s="220">
        <f t="shared" si="22"/>
        <v>4.6632124352331603</v>
      </c>
      <c r="AI166" s="190">
        <f>(SUM(AI122:AI128,AI130)/AI155)*100</f>
        <v>3.225806451612903</v>
      </c>
      <c r="AK166" s="223">
        <f t="shared" si="14"/>
        <v>14.850063266082394</v>
      </c>
      <c r="AL166" s="204">
        <f t="shared" si="15"/>
        <v>20.845213655172767</v>
      </c>
      <c r="AM166" s="204">
        <f t="shared" si="16"/>
        <v>7.9665624593695838</v>
      </c>
      <c r="AN166" s="204">
        <f t="shared" si="17"/>
        <v>16.681784489474758</v>
      </c>
      <c r="AO166" s="194">
        <f t="shared" si="18"/>
        <v>3.225806451612903</v>
      </c>
      <c r="AV166" s="314"/>
      <c r="AX166" s="314"/>
    </row>
    <row r="167" spans="1:50">
      <c r="A167" s="128" t="s">
        <v>1410</v>
      </c>
      <c r="B167" s="252"/>
      <c r="C167" s="359">
        <f>(SUM(C94,C97,C99:C101,C103:C104)/C155)*100</f>
        <v>0</v>
      </c>
      <c r="D167" s="220">
        <f t="shared" ref="D167:AI167" si="23">(SUM(D94,D97,D99:D101,D103:D104)/D155)*100</f>
        <v>0</v>
      </c>
      <c r="E167" s="220">
        <f t="shared" si="23"/>
        <v>0</v>
      </c>
      <c r="F167" s="220">
        <f t="shared" si="23"/>
        <v>0</v>
      </c>
      <c r="G167" s="220">
        <f t="shared" si="23"/>
        <v>0</v>
      </c>
      <c r="H167" s="220">
        <f t="shared" si="23"/>
        <v>0</v>
      </c>
      <c r="I167" s="220">
        <f t="shared" si="23"/>
        <v>0</v>
      </c>
      <c r="J167" s="220">
        <f t="shared" si="23"/>
        <v>0</v>
      </c>
      <c r="K167" s="190">
        <f t="shared" si="23"/>
        <v>0</v>
      </c>
      <c r="L167" s="220">
        <f t="shared" si="23"/>
        <v>3.8834951456310676</v>
      </c>
      <c r="M167" s="220">
        <f t="shared" si="23"/>
        <v>0</v>
      </c>
      <c r="N167" s="220">
        <f t="shared" si="23"/>
        <v>0</v>
      </c>
      <c r="O167" s="220">
        <f t="shared" si="23"/>
        <v>0</v>
      </c>
      <c r="P167" s="220">
        <f t="shared" si="23"/>
        <v>0</v>
      </c>
      <c r="Q167" s="220">
        <f t="shared" si="23"/>
        <v>0</v>
      </c>
      <c r="R167" s="220">
        <v>0</v>
      </c>
      <c r="S167" s="220">
        <v>0</v>
      </c>
      <c r="T167" s="220">
        <f t="shared" si="23"/>
        <v>0</v>
      </c>
      <c r="U167" s="85">
        <f t="shared" si="23"/>
        <v>0</v>
      </c>
      <c r="V167" s="220">
        <f t="shared" si="23"/>
        <v>1.910828025477707</v>
      </c>
      <c r="W167" s="220">
        <f t="shared" si="23"/>
        <v>0.64420218037661048</v>
      </c>
      <c r="X167" s="220">
        <f t="shared" si="23"/>
        <v>0</v>
      </c>
      <c r="Y167" s="220">
        <f t="shared" si="23"/>
        <v>0.29850746268656719</v>
      </c>
      <c r="Z167" s="220">
        <f t="shared" si="23"/>
        <v>1.8425460636515913</v>
      </c>
      <c r="AA167" s="220">
        <f t="shared" si="23"/>
        <v>0.16260162601626016</v>
      </c>
      <c r="AB167" s="220">
        <f t="shared" si="23"/>
        <v>0</v>
      </c>
      <c r="AC167" s="220">
        <f t="shared" si="23"/>
        <v>1.9157088122605364</v>
      </c>
      <c r="AD167" s="190">
        <f t="shared" si="23"/>
        <v>4.5762711864406782</v>
      </c>
      <c r="AE167" s="220">
        <f t="shared" si="23"/>
        <v>0.24449877750611246</v>
      </c>
      <c r="AF167" s="220">
        <f t="shared" si="23"/>
        <v>0.40705563093622793</v>
      </c>
      <c r="AG167" s="220">
        <f t="shared" si="23"/>
        <v>0</v>
      </c>
      <c r="AH167" s="220">
        <f t="shared" si="23"/>
        <v>0.2590673575129534</v>
      </c>
      <c r="AI167" s="190">
        <f t="shared" si="23"/>
        <v>0</v>
      </c>
      <c r="AK167" s="223">
        <f t="shared" si="14"/>
        <v>0</v>
      </c>
      <c r="AL167" s="204">
        <f t="shared" si="15"/>
        <v>0.42583836764238625</v>
      </c>
      <c r="AM167" s="204">
        <f t="shared" si="16"/>
        <v>0.46073103047088376</v>
      </c>
      <c r="AN167" s="204">
        <f t="shared" si="17"/>
        <v>1.7858836017858888</v>
      </c>
      <c r="AO167" s="194">
        <f t="shared" si="18"/>
        <v>0</v>
      </c>
      <c r="AV167" s="314"/>
      <c r="AX167" s="314"/>
    </row>
    <row r="168" spans="1:50">
      <c r="A168" s="128" t="s">
        <v>166</v>
      </c>
      <c r="B168" s="252"/>
      <c r="C168" s="359">
        <f>(SUM(C58,C61,C70)/C155)*100</f>
        <v>0</v>
      </c>
      <c r="D168" s="220">
        <f t="shared" ref="D168:AI168" si="24">(SUM(D58,D61,D70)/D155)*100</f>
        <v>0</v>
      </c>
      <c r="E168" s="220">
        <f t="shared" si="24"/>
        <v>0</v>
      </c>
      <c r="F168" s="220">
        <f t="shared" si="24"/>
        <v>0</v>
      </c>
      <c r="G168" s="220">
        <f t="shared" si="24"/>
        <v>0</v>
      </c>
      <c r="H168" s="220">
        <f t="shared" si="24"/>
        <v>0</v>
      </c>
      <c r="I168" s="220">
        <f t="shared" si="24"/>
        <v>0</v>
      </c>
      <c r="J168" s="220">
        <f t="shared" si="24"/>
        <v>0</v>
      </c>
      <c r="K168" s="190">
        <f t="shared" si="24"/>
        <v>0</v>
      </c>
      <c r="L168" s="220">
        <f t="shared" si="24"/>
        <v>0.97087378640776689</v>
      </c>
      <c r="M168" s="220">
        <f t="shared" si="24"/>
        <v>0</v>
      </c>
      <c r="N168" s="220">
        <f t="shared" si="24"/>
        <v>0</v>
      </c>
      <c r="O168" s="220">
        <f t="shared" si="24"/>
        <v>0</v>
      </c>
      <c r="P168" s="220">
        <f t="shared" si="24"/>
        <v>0</v>
      </c>
      <c r="Q168" s="220">
        <f t="shared" si="24"/>
        <v>0</v>
      </c>
      <c r="R168" s="220">
        <v>0</v>
      </c>
      <c r="S168" s="220">
        <v>0</v>
      </c>
      <c r="T168" s="220">
        <f t="shared" si="24"/>
        <v>0</v>
      </c>
      <c r="U168" s="85">
        <f t="shared" si="24"/>
        <v>0</v>
      </c>
      <c r="V168" s="220">
        <f t="shared" si="24"/>
        <v>0.89171974522292996</v>
      </c>
      <c r="W168" s="220">
        <f t="shared" si="24"/>
        <v>0.14866204162537167</v>
      </c>
      <c r="X168" s="220">
        <f t="shared" si="24"/>
        <v>0</v>
      </c>
      <c r="Y168" s="220">
        <f t="shared" si="24"/>
        <v>0.1492537313432836</v>
      </c>
      <c r="Z168" s="220">
        <f t="shared" si="24"/>
        <v>0</v>
      </c>
      <c r="AA168" s="220">
        <f t="shared" si="24"/>
        <v>0</v>
      </c>
      <c r="AB168" s="220">
        <f t="shared" si="24"/>
        <v>0</v>
      </c>
      <c r="AC168" s="220">
        <f t="shared" si="24"/>
        <v>1.277139208173691</v>
      </c>
      <c r="AD168" s="190">
        <f t="shared" si="24"/>
        <v>1.6949152542372881</v>
      </c>
      <c r="AE168" s="220">
        <f t="shared" si="24"/>
        <v>2.6079869600651997</v>
      </c>
      <c r="AF168" s="220">
        <f t="shared" si="24"/>
        <v>6.7842605156037988E-2</v>
      </c>
      <c r="AG168" s="220">
        <f t="shared" si="24"/>
        <v>0.1277139208173691</v>
      </c>
      <c r="AH168" s="220">
        <f t="shared" si="24"/>
        <v>0</v>
      </c>
      <c r="AI168" s="190">
        <f t="shared" si="24"/>
        <v>0</v>
      </c>
      <c r="AK168" s="223">
        <f t="shared" si="14"/>
        <v>0</v>
      </c>
      <c r="AL168" s="204">
        <f t="shared" si="15"/>
        <v>0.17339696447471695</v>
      </c>
      <c r="AM168" s="204">
        <f t="shared" si="16"/>
        <v>2.9850746268656719E-2</v>
      </c>
      <c r="AN168" s="204">
        <f t="shared" si="17"/>
        <v>1.411971006908054</v>
      </c>
      <c r="AO168" s="194">
        <f t="shared" si="18"/>
        <v>0</v>
      </c>
      <c r="AV168" s="314"/>
      <c r="AX168" s="314"/>
    </row>
    <row r="169" spans="1:50">
      <c r="A169" s="128" t="s">
        <v>167</v>
      </c>
      <c r="B169" s="252"/>
      <c r="C169" s="359">
        <f>(SUM(C29,C31,C41,C53,C88:C89,C110:C111,C134)/C155)*100</f>
        <v>0</v>
      </c>
      <c r="D169" s="220">
        <f t="shared" ref="D169:AI169" si="25">(SUM(D29,D31,D41,D53,D88:D89,D110:D111,D134)/D155)*100</f>
        <v>0</v>
      </c>
      <c r="E169" s="220">
        <f t="shared" si="25"/>
        <v>0</v>
      </c>
      <c r="F169" s="220">
        <f t="shared" si="25"/>
        <v>2.2727272727272729</v>
      </c>
      <c r="G169" s="220">
        <f t="shared" si="25"/>
        <v>1.6736401673640167</v>
      </c>
      <c r="H169" s="220">
        <f t="shared" si="25"/>
        <v>0</v>
      </c>
      <c r="I169" s="220">
        <f t="shared" si="25"/>
        <v>0</v>
      </c>
      <c r="J169" s="220">
        <f t="shared" si="25"/>
        <v>0</v>
      </c>
      <c r="K169" s="190">
        <f t="shared" si="25"/>
        <v>0</v>
      </c>
      <c r="L169" s="220">
        <f t="shared" si="25"/>
        <v>0</v>
      </c>
      <c r="M169" s="220">
        <f t="shared" si="25"/>
        <v>0</v>
      </c>
      <c r="N169" s="220">
        <f t="shared" si="25"/>
        <v>1.8867924528301887</v>
      </c>
      <c r="O169" s="220">
        <f t="shared" si="25"/>
        <v>0</v>
      </c>
      <c r="P169" s="220">
        <f t="shared" si="25"/>
        <v>0</v>
      </c>
      <c r="Q169" s="220">
        <f t="shared" si="25"/>
        <v>0</v>
      </c>
      <c r="R169" s="220">
        <v>0</v>
      </c>
      <c r="S169" s="220">
        <v>0</v>
      </c>
      <c r="T169" s="220">
        <f t="shared" si="25"/>
        <v>0</v>
      </c>
      <c r="U169" s="85">
        <f t="shared" si="25"/>
        <v>0</v>
      </c>
      <c r="V169" s="220">
        <f t="shared" si="25"/>
        <v>6.1146496815286628</v>
      </c>
      <c r="W169" s="220">
        <f t="shared" si="25"/>
        <v>8.67195242814668</v>
      </c>
      <c r="X169" s="220">
        <f t="shared" si="25"/>
        <v>4.5662100456620998</v>
      </c>
      <c r="Y169" s="220">
        <f t="shared" si="25"/>
        <v>0.74626865671641784</v>
      </c>
      <c r="Z169" s="220">
        <f t="shared" si="25"/>
        <v>2.1775544388609713</v>
      </c>
      <c r="AA169" s="220">
        <f t="shared" si="25"/>
        <v>1.3008130081300813</v>
      </c>
      <c r="AB169" s="220">
        <f>(SUM(AB29,AB31,AB41,AB53,AB88:AB89,AB110:AB111,AB134)/AB155)*100</f>
        <v>4.591836734693878</v>
      </c>
      <c r="AC169" s="220">
        <f t="shared" si="25"/>
        <v>5.6832694763729252</v>
      </c>
      <c r="AD169" s="190">
        <f t="shared" si="25"/>
        <v>5.0847457627118651</v>
      </c>
      <c r="AE169" s="220">
        <f t="shared" si="25"/>
        <v>15.321923390383049</v>
      </c>
      <c r="AF169" s="220">
        <f t="shared" si="25"/>
        <v>1.8317503392130257</v>
      </c>
      <c r="AG169" s="220">
        <f t="shared" si="25"/>
        <v>4.3422733077905491</v>
      </c>
      <c r="AH169" s="220">
        <f t="shared" si="25"/>
        <v>5.4404145077720205</v>
      </c>
      <c r="AI169" s="190">
        <f t="shared" si="25"/>
        <v>96.774193548387103</v>
      </c>
      <c r="AK169" s="223">
        <f t="shared" si="14"/>
        <v>1.3154558133637633</v>
      </c>
      <c r="AL169" s="204">
        <f t="shared" si="15"/>
        <v>2.7788990937509221</v>
      </c>
      <c r="AM169" s="204">
        <f t="shared" si="16"/>
        <v>2.6765365768126896</v>
      </c>
      <c r="AN169" s="204">
        <f t="shared" si="17"/>
        <v>6.9804222421702162</v>
      </c>
      <c r="AO169" s="194">
        <f t="shared" si="18"/>
        <v>96.774193548387103</v>
      </c>
      <c r="AV169" s="314"/>
      <c r="AX169" s="314"/>
    </row>
    <row r="170" spans="1:50" s="314" customFormat="1">
      <c r="A170" s="128"/>
      <c r="B170" s="316"/>
      <c r="C170" s="220"/>
      <c r="D170" s="220"/>
      <c r="E170" s="220"/>
      <c r="F170" s="220"/>
      <c r="G170" s="220"/>
      <c r="H170" s="220"/>
      <c r="I170" s="220"/>
      <c r="J170" s="220"/>
      <c r="K170" s="190"/>
      <c r="L170" s="220"/>
      <c r="M170" s="220"/>
      <c r="N170" s="220"/>
      <c r="O170" s="220"/>
      <c r="P170" s="220"/>
      <c r="Q170" s="220"/>
      <c r="R170" s="220"/>
      <c r="S170" s="220"/>
      <c r="T170" s="220"/>
      <c r="U170" s="85"/>
      <c r="V170" s="220"/>
      <c r="W170" s="220"/>
      <c r="X170" s="220"/>
      <c r="Y170" s="220"/>
      <c r="Z170" s="220"/>
      <c r="AA170" s="220"/>
      <c r="AB170" s="220"/>
      <c r="AC170" s="220"/>
      <c r="AD170" s="190"/>
      <c r="AE170" s="220"/>
      <c r="AF170" s="220"/>
      <c r="AG170" s="220"/>
      <c r="AH170" s="220"/>
      <c r="AI170" s="190"/>
      <c r="AJ170" s="223"/>
      <c r="AK170" s="223"/>
      <c r="AL170" s="204"/>
      <c r="AM170" s="204"/>
      <c r="AN170" s="204"/>
      <c r="AO170" s="194"/>
    </row>
    <row r="171" spans="1:50" s="314" customFormat="1">
      <c r="A171" s="128" t="s">
        <v>444</v>
      </c>
      <c r="B171" s="316"/>
      <c r="C171" s="359">
        <f t="shared" ref="C171:AH171" si="26">SUM(C164:C169)</f>
        <v>10</v>
      </c>
      <c r="D171" s="220">
        <f t="shared" si="26"/>
        <v>0</v>
      </c>
      <c r="E171" s="220">
        <f>SUM(E164:E169)</f>
        <v>24.489795918367349</v>
      </c>
      <c r="F171" s="220">
        <f t="shared" si="26"/>
        <v>25.000000000000004</v>
      </c>
      <c r="G171" s="220">
        <f t="shared" si="26"/>
        <v>20.0836820083682</v>
      </c>
      <c r="H171" s="220">
        <f t="shared" si="26"/>
        <v>0</v>
      </c>
      <c r="I171" s="220">
        <f t="shared" si="26"/>
        <v>33.333333333333329</v>
      </c>
      <c r="J171" s="220">
        <f t="shared" si="26"/>
        <v>21.428571428571427</v>
      </c>
      <c r="K171" s="190">
        <f t="shared" si="26"/>
        <v>0</v>
      </c>
      <c r="L171" s="220">
        <f t="shared" si="26"/>
        <v>24.271844660194173</v>
      </c>
      <c r="M171" s="220">
        <f t="shared" si="26"/>
        <v>20.408163265306126</v>
      </c>
      <c r="N171" s="220">
        <f t="shared" si="26"/>
        <v>20.754716981132077</v>
      </c>
      <c r="O171" s="220">
        <f t="shared" si="26"/>
        <v>36.231884057971016</v>
      </c>
      <c r="P171" s="220">
        <f t="shared" si="26"/>
        <v>0</v>
      </c>
      <c r="Q171" s="220">
        <f t="shared" si="26"/>
        <v>33.333333333333329</v>
      </c>
      <c r="R171" s="220">
        <v>0</v>
      </c>
      <c r="S171" s="220">
        <f t="shared" si="26"/>
        <v>0</v>
      </c>
      <c r="T171" s="220">
        <f t="shared" si="26"/>
        <v>40.259740259740262</v>
      </c>
      <c r="U171" s="85">
        <f t="shared" si="26"/>
        <v>13.333333333333334</v>
      </c>
      <c r="V171" s="220">
        <f t="shared" si="26"/>
        <v>27.643312101910823</v>
      </c>
      <c r="W171" s="220">
        <f t="shared" si="26"/>
        <v>34.935579781962339</v>
      </c>
      <c r="X171" s="220">
        <f t="shared" si="26"/>
        <v>13.013698630136986</v>
      </c>
      <c r="Y171" s="220">
        <f t="shared" si="26"/>
        <v>8.8059701492537314</v>
      </c>
      <c r="Z171" s="220">
        <f t="shared" si="26"/>
        <v>17.252931323283082</v>
      </c>
      <c r="AA171" s="220">
        <f t="shared" si="26"/>
        <v>12.195121951219511</v>
      </c>
      <c r="AB171" s="220">
        <f t="shared" si="26"/>
        <v>17.346938775510203</v>
      </c>
      <c r="AC171" s="220">
        <f t="shared" si="26"/>
        <v>37.994891443167312</v>
      </c>
      <c r="AD171" s="190">
        <f t="shared" si="26"/>
        <v>51.355932203389827</v>
      </c>
      <c r="AE171" s="220">
        <f t="shared" si="26"/>
        <v>53.789731051344738</v>
      </c>
      <c r="AF171" s="220">
        <f t="shared" si="26"/>
        <v>12.890094979647218</v>
      </c>
      <c r="AG171" s="220">
        <f t="shared" si="26"/>
        <v>11.111111111111111</v>
      </c>
      <c r="AH171" s="220">
        <f t="shared" si="26"/>
        <v>10.621761658031087</v>
      </c>
      <c r="AI171" s="190">
        <f>SUM(AI164:AI169)</f>
        <v>100</v>
      </c>
      <c r="AJ171" s="223"/>
      <c r="AK171" s="223">
        <f t="shared" ref="AK171:AK219" si="27">AVERAGE(E171:G171)</f>
        <v>23.19115930891185</v>
      </c>
      <c r="AL171" s="204">
        <f t="shared" ref="AL171:AL175" si="28">AVERAGE(T171:W171,N171:O171)</f>
        <v>28.859761086008309</v>
      </c>
      <c r="AM171" s="204">
        <f t="shared" ref="AM171:AM219" si="29">AVERAGE(X171:AB171)</f>
        <v>13.722932165880703</v>
      </c>
      <c r="AN171" s="204">
        <f t="shared" ref="AN171:AN175" si="30">AVERAGE(AC171:AF171)</f>
        <v>39.007662419387273</v>
      </c>
      <c r="AO171" s="194">
        <f t="shared" ref="AO171:AO219" si="31">AI171</f>
        <v>100</v>
      </c>
    </row>
    <row r="172" spans="1:50">
      <c r="A172" s="148" t="s">
        <v>719</v>
      </c>
      <c r="B172" s="139"/>
      <c r="C172" s="503">
        <f t="shared" ref="C172:Q172" si="32">(SUM(C128)/C155)*100</f>
        <v>0</v>
      </c>
      <c r="D172" s="503">
        <f t="shared" si="32"/>
        <v>0</v>
      </c>
      <c r="E172" s="503">
        <f t="shared" si="32"/>
        <v>12.244897959183673</v>
      </c>
      <c r="F172" s="503">
        <f t="shared" si="32"/>
        <v>18.181818181818183</v>
      </c>
      <c r="G172" s="503">
        <f t="shared" si="32"/>
        <v>8.3682008368200833</v>
      </c>
      <c r="H172" s="503">
        <f t="shared" si="32"/>
        <v>0</v>
      </c>
      <c r="I172" s="503">
        <f t="shared" si="32"/>
        <v>0</v>
      </c>
      <c r="J172" s="503">
        <f t="shared" si="32"/>
        <v>0</v>
      </c>
      <c r="K172" s="504">
        <f t="shared" si="32"/>
        <v>0</v>
      </c>
      <c r="L172" s="503">
        <f t="shared" si="32"/>
        <v>0</v>
      </c>
      <c r="M172" s="503">
        <f t="shared" si="32"/>
        <v>0</v>
      </c>
      <c r="N172" s="503">
        <f t="shared" si="32"/>
        <v>0</v>
      </c>
      <c r="O172" s="503">
        <f t="shared" si="32"/>
        <v>0</v>
      </c>
      <c r="P172" s="503">
        <f t="shared" si="32"/>
        <v>0</v>
      </c>
      <c r="Q172" s="503">
        <f t="shared" si="32"/>
        <v>0</v>
      </c>
      <c r="R172" s="503">
        <v>0</v>
      </c>
      <c r="S172" s="503">
        <v>0</v>
      </c>
      <c r="T172" s="503">
        <f t="shared" ref="T172:AI172" si="33">(SUM(T128)/T155)*100</f>
        <v>0</v>
      </c>
      <c r="U172" s="505">
        <f t="shared" si="33"/>
        <v>0</v>
      </c>
      <c r="V172" s="503">
        <f t="shared" si="33"/>
        <v>0.25477707006369427</v>
      </c>
      <c r="W172" s="503">
        <f t="shared" si="33"/>
        <v>0</v>
      </c>
      <c r="X172" s="503">
        <f t="shared" si="33"/>
        <v>0</v>
      </c>
      <c r="Y172" s="503">
        <f t="shared" si="33"/>
        <v>0</v>
      </c>
      <c r="Z172" s="503">
        <f t="shared" si="33"/>
        <v>1.675041876046901</v>
      </c>
      <c r="AA172" s="503">
        <f t="shared" si="33"/>
        <v>1.9512195121951219</v>
      </c>
      <c r="AB172" s="503">
        <f t="shared" si="33"/>
        <v>0</v>
      </c>
      <c r="AC172" s="503">
        <f t="shared" si="33"/>
        <v>0.31928480204342274</v>
      </c>
      <c r="AD172" s="504">
        <f t="shared" si="33"/>
        <v>0</v>
      </c>
      <c r="AE172" s="503">
        <f t="shared" si="33"/>
        <v>0</v>
      </c>
      <c r="AF172" s="503">
        <f t="shared" si="33"/>
        <v>0</v>
      </c>
      <c r="AG172" s="503">
        <f t="shared" si="33"/>
        <v>0</v>
      </c>
      <c r="AH172" s="503">
        <f t="shared" si="33"/>
        <v>0</v>
      </c>
      <c r="AI172" s="504">
        <f t="shared" si="33"/>
        <v>0</v>
      </c>
      <c r="AJ172" s="164"/>
      <c r="AK172" s="223">
        <f t="shared" si="27"/>
        <v>12.931638992607313</v>
      </c>
      <c r="AL172" s="204">
        <f t="shared" si="28"/>
        <v>4.2462845010615709E-2</v>
      </c>
      <c r="AM172" s="204">
        <f t="shared" si="29"/>
        <v>0.72525227764840461</v>
      </c>
      <c r="AN172" s="204">
        <f t="shared" si="30"/>
        <v>7.9821200510855686E-2</v>
      </c>
      <c r="AO172" s="194">
        <f t="shared" si="31"/>
        <v>0</v>
      </c>
      <c r="AP172" s="314"/>
      <c r="AV172" s="314"/>
    </row>
    <row r="173" spans="1:50">
      <c r="A173" s="268" t="s">
        <v>718</v>
      </c>
      <c r="B173" s="139"/>
      <c r="C173" s="503">
        <f t="shared" ref="C173:Q173" si="34">(C31/C155)*100</f>
        <v>0</v>
      </c>
      <c r="D173" s="503">
        <f t="shared" si="34"/>
        <v>0</v>
      </c>
      <c r="E173" s="503">
        <f t="shared" si="34"/>
        <v>0</v>
      </c>
      <c r="F173" s="503">
        <f t="shared" si="34"/>
        <v>0</v>
      </c>
      <c r="G173" s="503">
        <f t="shared" si="34"/>
        <v>0</v>
      </c>
      <c r="H173" s="503">
        <f t="shared" si="34"/>
        <v>0</v>
      </c>
      <c r="I173" s="503">
        <f t="shared" si="34"/>
        <v>0</v>
      </c>
      <c r="J173" s="503">
        <f t="shared" si="34"/>
        <v>0</v>
      </c>
      <c r="K173" s="504">
        <f t="shared" si="34"/>
        <v>0</v>
      </c>
      <c r="L173" s="503">
        <f t="shared" si="34"/>
        <v>0</v>
      </c>
      <c r="M173" s="503">
        <f t="shared" si="34"/>
        <v>0</v>
      </c>
      <c r="N173" s="503">
        <f t="shared" si="34"/>
        <v>0</v>
      </c>
      <c r="O173" s="503">
        <f t="shared" si="34"/>
        <v>0</v>
      </c>
      <c r="P173" s="503">
        <f t="shared" si="34"/>
        <v>0</v>
      </c>
      <c r="Q173" s="503">
        <f t="shared" si="34"/>
        <v>0</v>
      </c>
      <c r="R173" s="503">
        <v>0</v>
      </c>
      <c r="S173" s="503">
        <v>0</v>
      </c>
      <c r="T173" s="503">
        <f t="shared" ref="T173:AE173" si="35">(T31/T155)*100</f>
        <v>0</v>
      </c>
      <c r="U173" s="505">
        <f t="shared" si="35"/>
        <v>0</v>
      </c>
      <c r="V173" s="503">
        <f t="shared" si="35"/>
        <v>0</v>
      </c>
      <c r="W173" s="503">
        <f t="shared" si="35"/>
        <v>0</v>
      </c>
      <c r="X173" s="503">
        <f t="shared" si="35"/>
        <v>0</v>
      </c>
      <c r="Y173" s="503">
        <f t="shared" si="35"/>
        <v>0</v>
      </c>
      <c r="Z173" s="503">
        <f t="shared" si="35"/>
        <v>0</v>
      </c>
      <c r="AA173" s="503">
        <f t="shared" si="35"/>
        <v>0</v>
      </c>
      <c r="AB173" s="503">
        <f t="shared" si="35"/>
        <v>0</v>
      </c>
      <c r="AC173" s="503">
        <f t="shared" si="35"/>
        <v>0</v>
      </c>
      <c r="AD173" s="504">
        <f t="shared" si="35"/>
        <v>0</v>
      </c>
      <c r="AE173" s="503">
        <f t="shared" si="35"/>
        <v>0</v>
      </c>
      <c r="AF173" s="503">
        <v>0</v>
      </c>
      <c r="AG173" s="503">
        <f>(AG31/AG155)*100</f>
        <v>0</v>
      </c>
      <c r="AH173" s="503">
        <f>(AH31/AH155)*100</f>
        <v>2.5906735751295336</v>
      </c>
      <c r="AI173" s="504">
        <f>(AI31/AI155)*100</f>
        <v>90.967741935483872</v>
      </c>
      <c r="AJ173" s="164"/>
      <c r="AK173" s="223">
        <f t="shared" si="27"/>
        <v>0</v>
      </c>
      <c r="AL173" s="204">
        <f t="shared" si="28"/>
        <v>0</v>
      </c>
      <c r="AM173" s="204">
        <f t="shared" si="29"/>
        <v>0</v>
      </c>
      <c r="AN173" s="204">
        <f t="shared" si="30"/>
        <v>0</v>
      </c>
      <c r="AO173" s="194">
        <f t="shared" si="31"/>
        <v>90.967741935483872</v>
      </c>
      <c r="AP173" s="314"/>
      <c r="AV173" s="314"/>
    </row>
    <row r="174" spans="1:50">
      <c r="A174" s="148" t="s">
        <v>445</v>
      </c>
      <c r="B174" s="139"/>
      <c r="C174" s="503">
        <f t="shared" ref="C174:Q174" si="36">(C130/C155)*100</f>
        <v>10</v>
      </c>
      <c r="D174" s="503">
        <f t="shared" si="36"/>
        <v>0</v>
      </c>
      <c r="E174" s="503">
        <f t="shared" si="36"/>
        <v>3.0612244897959182</v>
      </c>
      <c r="F174" s="503">
        <f t="shared" si="36"/>
        <v>0</v>
      </c>
      <c r="G174" s="503">
        <f t="shared" si="36"/>
        <v>1.2552301255230125</v>
      </c>
      <c r="H174" s="503">
        <f t="shared" si="36"/>
        <v>0</v>
      </c>
      <c r="I174" s="503">
        <f t="shared" si="36"/>
        <v>0</v>
      </c>
      <c r="J174" s="503">
        <f t="shared" si="36"/>
        <v>7.1428571428571423</v>
      </c>
      <c r="K174" s="504">
        <f t="shared" si="36"/>
        <v>0</v>
      </c>
      <c r="L174" s="503">
        <f t="shared" si="36"/>
        <v>11.650485436893204</v>
      </c>
      <c r="M174" s="503">
        <f t="shared" si="36"/>
        <v>10.204081632653061</v>
      </c>
      <c r="N174" s="503">
        <f t="shared" si="36"/>
        <v>9.433962264150944</v>
      </c>
      <c r="O174" s="503">
        <f t="shared" si="36"/>
        <v>30.434782608695656</v>
      </c>
      <c r="P174" s="503">
        <f t="shared" si="36"/>
        <v>0</v>
      </c>
      <c r="Q174" s="503">
        <f t="shared" si="36"/>
        <v>33.333333333333329</v>
      </c>
      <c r="R174" s="503">
        <v>0</v>
      </c>
      <c r="S174" s="503">
        <v>0</v>
      </c>
      <c r="T174" s="503">
        <f t="shared" ref="T174:AI174" si="37">(T130/T155)*100</f>
        <v>35.064935064935064</v>
      </c>
      <c r="U174" s="505">
        <f t="shared" si="37"/>
        <v>10</v>
      </c>
      <c r="V174" s="503">
        <f t="shared" si="37"/>
        <v>5.2229299363057331</v>
      </c>
      <c r="W174" s="503">
        <f t="shared" si="37"/>
        <v>3.6669970267591676</v>
      </c>
      <c r="X174" s="503">
        <f t="shared" si="37"/>
        <v>3.4246575342465753</v>
      </c>
      <c r="Y174" s="503">
        <f t="shared" si="37"/>
        <v>2.9850746268656714</v>
      </c>
      <c r="Z174" s="503">
        <f>(Z130/Z155)*100</f>
        <v>6.7001675041876041</v>
      </c>
      <c r="AA174" s="503">
        <f t="shared" si="37"/>
        <v>6.9918699186991864</v>
      </c>
      <c r="AB174" s="503">
        <f t="shared" si="37"/>
        <v>2.5510204081632653</v>
      </c>
      <c r="AC174" s="503">
        <f t="shared" si="37"/>
        <v>1.9795657726692211</v>
      </c>
      <c r="AD174" s="504">
        <f t="shared" si="37"/>
        <v>15.76271186440678</v>
      </c>
      <c r="AE174" s="503">
        <f t="shared" si="37"/>
        <v>10.513447432762836</v>
      </c>
      <c r="AF174" s="503">
        <f t="shared" si="37"/>
        <v>2.0352781546811398</v>
      </c>
      <c r="AG174" s="503">
        <f t="shared" si="37"/>
        <v>3.9591315453384421</v>
      </c>
      <c r="AH174" s="503">
        <f t="shared" si="37"/>
        <v>1.0362694300518136</v>
      </c>
      <c r="AI174" s="504">
        <f t="shared" si="37"/>
        <v>3.225806451612903</v>
      </c>
      <c r="AJ174" s="164"/>
      <c r="AK174" s="223">
        <f t="shared" si="27"/>
        <v>1.4388182051063101</v>
      </c>
      <c r="AL174" s="204">
        <f t="shared" si="28"/>
        <v>15.637267816807759</v>
      </c>
      <c r="AM174" s="204">
        <f t="shared" si="29"/>
        <v>4.5305579984324602</v>
      </c>
      <c r="AN174" s="204">
        <f t="shared" si="30"/>
        <v>7.5727508061299948</v>
      </c>
      <c r="AO174" s="194">
        <f t="shared" si="31"/>
        <v>3.225806451612903</v>
      </c>
      <c r="AP174" s="314"/>
      <c r="AV174" s="314"/>
    </row>
    <row r="175" spans="1:50">
      <c r="A175" s="148" t="s">
        <v>446</v>
      </c>
      <c r="B175" s="139"/>
      <c r="C175" s="503">
        <f t="shared" ref="C175:AI175" si="38">(SUM(C62:C68)/C139)*100</f>
        <v>0</v>
      </c>
      <c r="D175" s="503">
        <f t="shared" si="38"/>
        <v>0</v>
      </c>
      <c r="E175" s="503">
        <f t="shared" si="38"/>
        <v>0</v>
      </c>
      <c r="F175" s="503">
        <f t="shared" si="38"/>
        <v>0</v>
      </c>
      <c r="G175" s="503">
        <f t="shared" si="38"/>
        <v>0.19157088122605362</v>
      </c>
      <c r="H175" s="503">
        <f t="shared" si="38"/>
        <v>0</v>
      </c>
      <c r="I175" s="503">
        <f t="shared" si="38"/>
        <v>0</v>
      </c>
      <c r="J175" s="503">
        <f t="shared" si="38"/>
        <v>0</v>
      </c>
      <c r="K175" s="504">
        <f t="shared" si="38"/>
        <v>0</v>
      </c>
      <c r="L175" s="503">
        <f t="shared" si="38"/>
        <v>0.49261083743842365</v>
      </c>
      <c r="M175" s="503">
        <f t="shared" si="38"/>
        <v>0</v>
      </c>
      <c r="N175" s="503">
        <f t="shared" si="38"/>
        <v>0</v>
      </c>
      <c r="O175" s="503">
        <f t="shared" si="38"/>
        <v>0</v>
      </c>
      <c r="P175" s="503">
        <f t="shared" si="38"/>
        <v>0</v>
      </c>
      <c r="Q175" s="503">
        <f t="shared" si="38"/>
        <v>0</v>
      </c>
      <c r="R175" s="503">
        <f t="shared" si="38"/>
        <v>0</v>
      </c>
      <c r="S175" s="503">
        <f t="shared" si="38"/>
        <v>0</v>
      </c>
      <c r="T175" s="503">
        <f t="shared" si="38"/>
        <v>0</v>
      </c>
      <c r="U175" s="505">
        <f t="shared" si="38"/>
        <v>0</v>
      </c>
      <c r="V175" s="503">
        <f t="shared" si="38"/>
        <v>1.4642082429501084</v>
      </c>
      <c r="W175" s="503">
        <f t="shared" si="38"/>
        <v>1.2504168056018674</v>
      </c>
      <c r="X175" s="503">
        <f t="shared" si="38"/>
        <v>0</v>
      </c>
      <c r="Y175" s="503">
        <f t="shared" si="38"/>
        <v>4.8661800486618008E-2</v>
      </c>
      <c r="Z175" s="503">
        <f t="shared" si="38"/>
        <v>7.2727272727272724E-2</v>
      </c>
      <c r="AA175" s="503">
        <f t="shared" si="38"/>
        <v>0.16680567139282734</v>
      </c>
      <c r="AB175" s="503">
        <f t="shared" si="38"/>
        <v>0</v>
      </c>
      <c r="AC175" s="503">
        <f t="shared" si="38"/>
        <v>3.1457360530842955</v>
      </c>
      <c r="AD175" s="504">
        <f t="shared" si="38"/>
        <v>2.8319697923222154</v>
      </c>
      <c r="AE175" s="503">
        <f t="shared" si="38"/>
        <v>2.0182471661598012</v>
      </c>
      <c r="AF175" s="503">
        <f t="shared" si="38"/>
        <v>1.5526647083508183</v>
      </c>
      <c r="AG175" s="503">
        <f t="shared" si="38"/>
        <v>1.1019283746556474</v>
      </c>
      <c r="AH175" s="503">
        <f t="shared" si="38"/>
        <v>0</v>
      </c>
      <c r="AI175" s="504">
        <f t="shared" si="38"/>
        <v>0</v>
      </c>
      <c r="AJ175" s="164"/>
      <c r="AK175" s="223">
        <f t="shared" si="27"/>
        <v>6.3856960408684535E-2</v>
      </c>
      <c r="AL175" s="204">
        <f t="shared" si="28"/>
        <v>0.45243750809199595</v>
      </c>
      <c r="AM175" s="204">
        <f t="shared" si="29"/>
        <v>5.7638948921343615E-2</v>
      </c>
      <c r="AN175" s="204">
        <f t="shared" si="30"/>
        <v>2.3871544299792826</v>
      </c>
      <c r="AO175" s="194">
        <f t="shared" si="31"/>
        <v>0</v>
      </c>
      <c r="AP175" s="314"/>
      <c r="AV175" s="314"/>
    </row>
    <row r="176" spans="1:50">
      <c r="A176" s="154"/>
      <c r="B176" s="252"/>
      <c r="C176" s="137"/>
      <c r="D176" s="312"/>
      <c r="E176" s="312"/>
      <c r="F176" s="312"/>
      <c r="G176" s="312"/>
      <c r="H176" s="312"/>
      <c r="I176" s="312"/>
      <c r="J176" s="312"/>
      <c r="K176" s="147"/>
      <c r="L176" s="312"/>
      <c r="M176" s="312"/>
      <c r="N176" s="312"/>
      <c r="O176" s="312"/>
      <c r="P176" s="312"/>
      <c r="Q176" s="312"/>
      <c r="R176" s="312"/>
      <c r="S176" s="312"/>
      <c r="T176" s="312"/>
      <c r="U176" s="86"/>
      <c r="V176" s="312"/>
      <c r="W176" s="312"/>
      <c r="X176" s="312"/>
      <c r="Y176" s="312"/>
      <c r="Z176" s="312"/>
      <c r="AA176" s="312"/>
      <c r="AB176" s="312"/>
      <c r="AC176" s="312"/>
      <c r="AD176" s="147"/>
      <c r="AE176" s="312"/>
      <c r="AF176" s="312"/>
      <c r="AG176" s="312"/>
      <c r="AH176" s="312"/>
      <c r="AI176" s="147"/>
      <c r="AJ176" s="164"/>
      <c r="AK176" s="223"/>
      <c r="AL176" s="204"/>
      <c r="AM176" s="204"/>
      <c r="AN176" s="204"/>
      <c r="AO176" s="194"/>
      <c r="AV176" s="314"/>
      <c r="AX176" s="314"/>
    </row>
    <row r="177" spans="1:50">
      <c r="A177" s="116" t="s">
        <v>298</v>
      </c>
      <c r="B177" s="252"/>
      <c r="C177" s="137">
        <f t="shared" ref="C177:AI177" si="39">SUM(C18:C53)</f>
        <v>22</v>
      </c>
      <c r="D177" s="312">
        <f t="shared" si="39"/>
        <v>8</v>
      </c>
      <c r="E177" s="312">
        <f t="shared" si="39"/>
        <v>148</v>
      </c>
      <c r="F177" s="312">
        <f t="shared" si="39"/>
        <v>53</v>
      </c>
      <c r="G177" s="312">
        <f t="shared" si="39"/>
        <v>378</v>
      </c>
      <c r="H177" s="312">
        <f t="shared" si="39"/>
        <v>16</v>
      </c>
      <c r="I177" s="312">
        <f t="shared" si="39"/>
        <v>11</v>
      </c>
      <c r="J177" s="312">
        <f t="shared" si="39"/>
        <v>104</v>
      </c>
      <c r="K177" s="147">
        <f t="shared" si="39"/>
        <v>53</v>
      </c>
      <c r="L177" s="312">
        <f t="shared" si="39"/>
        <v>127</v>
      </c>
      <c r="M177" s="312">
        <f t="shared" si="39"/>
        <v>57</v>
      </c>
      <c r="N177" s="312">
        <f t="shared" si="39"/>
        <v>97</v>
      </c>
      <c r="O177" s="312">
        <f t="shared" si="39"/>
        <v>117</v>
      </c>
      <c r="P177" s="312">
        <f t="shared" si="39"/>
        <v>12</v>
      </c>
      <c r="Q177" s="312">
        <f t="shared" si="39"/>
        <v>11</v>
      </c>
      <c r="R177" s="312">
        <f t="shared" si="39"/>
        <v>11</v>
      </c>
      <c r="S177" s="312">
        <f t="shared" si="39"/>
        <v>5</v>
      </c>
      <c r="T177" s="312">
        <f t="shared" si="39"/>
        <v>124</v>
      </c>
      <c r="U177" s="86">
        <f t="shared" si="39"/>
        <v>116</v>
      </c>
      <c r="V177" s="312">
        <f t="shared" si="39"/>
        <v>1639</v>
      </c>
      <c r="W177" s="312">
        <f t="shared" si="39"/>
        <v>4503</v>
      </c>
      <c r="X177" s="312">
        <f t="shared" si="39"/>
        <v>996</v>
      </c>
      <c r="Y177" s="312">
        <f t="shared" si="39"/>
        <v>1720</v>
      </c>
      <c r="Z177" s="312">
        <f t="shared" si="39"/>
        <v>1080</v>
      </c>
      <c r="AA177" s="312">
        <f t="shared" si="39"/>
        <v>793</v>
      </c>
      <c r="AB177" s="312">
        <f t="shared" si="39"/>
        <v>445</v>
      </c>
      <c r="AC177" s="312">
        <f t="shared" si="39"/>
        <v>1995</v>
      </c>
      <c r="AD177" s="147">
        <f t="shared" si="39"/>
        <v>1016</v>
      </c>
      <c r="AE177" s="312">
        <f t="shared" si="39"/>
        <v>2648</v>
      </c>
      <c r="AF177" s="312">
        <f t="shared" si="39"/>
        <v>1958</v>
      </c>
      <c r="AG177" s="312">
        <f t="shared" si="39"/>
        <v>982</v>
      </c>
      <c r="AH177" s="312">
        <f t="shared" si="39"/>
        <v>1275</v>
      </c>
      <c r="AI177" s="147">
        <f t="shared" si="39"/>
        <v>191</v>
      </c>
      <c r="AJ177" s="164"/>
      <c r="AK177" s="223"/>
      <c r="AL177" s="204"/>
      <c r="AM177" s="204"/>
      <c r="AN177" s="204"/>
      <c r="AO177" s="194"/>
      <c r="AV177" s="314"/>
      <c r="AX177" s="314"/>
    </row>
    <row r="178" spans="1:50">
      <c r="A178" s="116" t="s">
        <v>299</v>
      </c>
      <c r="B178" s="252"/>
      <c r="C178" s="137">
        <f t="shared" ref="C178:AI178" si="40">SUM(C54:C137)</f>
        <v>8</v>
      </c>
      <c r="D178" s="312">
        <f t="shared" si="40"/>
        <v>4</v>
      </c>
      <c r="E178" s="312">
        <f t="shared" si="40"/>
        <v>118</v>
      </c>
      <c r="F178" s="312">
        <f t="shared" si="40"/>
        <v>47</v>
      </c>
      <c r="G178" s="312">
        <f t="shared" si="40"/>
        <v>144</v>
      </c>
      <c r="H178" s="312">
        <f t="shared" si="40"/>
        <v>3</v>
      </c>
      <c r="I178" s="312">
        <f t="shared" si="40"/>
        <v>11</v>
      </c>
      <c r="J178" s="312">
        <f t="shared" si="40"/>
        <v>96</v>
      </c>
      <c r="K178" s="147">
        <f t="shared" si="40"/>
        <v>64</v>
      </c>
      <c r="L178" s="312">
        <f t="shared" si="40"/>
        <v>76</v>
      </c>
      <c r="M178" s="312">
        <f t="shared" si="40"/>
        <v>29</v>
      </c>
      <c r="N178" s="312">
        <f t="shared" si="40"/>
        <v>56</v>
      </c>
      <c r="O178" s="312">
        <f t="shared" si="40"/>
        <v>44</v>
      </c>
      <c r="P178" s="312">
        <f t="shared" si="40"/>
        <v>9</v>
      </c>
      <c r="Q178" s="312">
        <f t="shared" si="40"/>
        <v>2</v>
      </c>
      <c r="R178" s="312">
        <f t="shared" si="40"/>
        <v>2</v>
      </c>
      <c r="S178" s="312">
        <f t="shared" si="40"/>
        <v>1</v>
      </c>
      <c r="T178" s="312">
        <f t="shared" si="40"/>
        <v>47</v>
      </c>
      <c r="U178" s="86">
        <f t="shared" si="40"/>
        <v>17</v>
      </c>
      <c r="V178" s="312">
        <f t="shared" si="40"/>
        <v>2049</v>
      </c>
      <c r="W178" s="312">
        <f t="shared" si="40"/>
        <v>1495</v>
      </c>
      <c r="X178" s="312">
        <f t="shared" si="40"/>
        <v>230</v>
      </c>
      <c r="Y178" s="312">
        <f t="shared" si="40"/>
        <v>335</v>
      </c>
      <c r="Z178" s="312">
        <f t="shared" si="40"/>
        <v>295</v>
      </c>
      <c r="AA178" s="312">
        <f t="shared" si="40"/>
        <v>406</v>
      </c>
      <c r="AB178" s="312">
        <f t="shared" si="40"/>
        <v>119</v>
      </c>
      <c r="AC178" s="312">
        <f t="shared" si="40"/>
        <v>2074</v>
      </c>
      <c r="AD178" s="147">
        <f t="shared" si="40"/>
        <v>573</v>
      </c>
      <c r="AE178" s="312">
        <f t="shared" si="40"/>
        <v>969</v>
      </c>
      <c r="AF178" s="312">
        <f t="shared" si="40"/>
        <v>425</v>
      </c>
      <c r="AG178" s="312">
        <f t="shared" si="40"/>
        <v>107</v>
      </c>
      <c r="AH178" s="312">
        <f t="shared" si="40"/>
        <v>78</v>
      </c>
      <c r="AI178" s="147">
        <f t="shared" si="40"/>
        <v>7</v>
      </c>
      <c r="AJ178" s="164"/>
      <c r="AK178" s="223"/>
      <c r="AL178" s="204"/>
      <c r="AM178" s="204"/>
      <c r="AN178" s="204"/>
      <c r="AO178" s="194"/>
      <c r="AV178" s="314"/>
      <c r="AX178" s="314"/>
    </row>
    <row r="179" spans="1:50">
      <c r="A179" s="116"/>
      <c r="B179" s="252"/>
      <c r="C179" s="137"/>
      <c r="D179" s="312"/>
      <c r="E179" s="312"/>
      <c r="F179" s="312"/>
      <c r="G179" s="312"/>
      <c r="H179" s="312"/>
      <c r="I179" s="312"/>
      <c r="J179" s="312"/>
      <c r="K179" s="147"/>
      <c r="L179" s="312"/>
      <c r="M179" s="312"/>
      <c r="N179" s="312"/>
      <c r="O179" s="312"/>
      <c r="P179" s="312"/>
      <c r="Q179" s="312"/>
      <c r="R179" s="312"/>
      <c r="S179" s="312"/>
      <c r="T179" s="312"/>
      <c r="U179" s="86"/>
      <c r="V179" s="312"/>
      <c r="W179" s="312"/>
      <c r="X179" s="312"/>
      <c r="Y179" s="312"/>
      <c r="Z179" s="312"/>
      <c r="AA179" s="312"/>
      <c r="AB179" s="312"/>
      <c r="AC179" s="312"/>
      <c r="AD179" s="147"/>
      <c r="AE179" s="312"/>
      <c r="AF179" s="312"/>
      <c r="AG179" s="312"/>
      <c r="AH179" s="312"/>
      <c r="AI179" s="147"/>
      <c r="AJ179" s="164"/>
      <c r="AK179" s="223"/>
      <c r="AL179" s="204"/>
      <c r="AM179" s="204"/>
      <c r="AN179" s="204"/>
      <c r="AO179" s="194"/>
      <c r="AV179" s="314"/>
      <c r="AX179" s="314"/>
    </row>
    <row r="180" spans="1:50">
      <c r="A180" s="116" t="s">
        <v>60</v>
      </c>
      <c r="B180" s="252"/>
      <c r="C180" s="137">
        <f t="shared" ref="C180:AI180" si="41">C18</f>
        <v>2</v>
      </c>
      <c r="D180" s="312">
        <f t="shared" si="41"/>
        <v>8</v>
      </c>
      <c r="E180" s="312">
        <f t="shared" si="41"/>
        <v>62</v>
      </c>
      <c r="F180" s="312">
        <f t="shared" si="41"/>
        <v>28</v>
      </c>
      <c r="G180" s="312">
        <f t="shared" si="41"/>
        <v>155</v>
      </c>
      <c r="H180" s="312">
        <f t="shared" si="41"/>
        <v>7</v>
      </c>
      <c r="I180" s="312">
        <f t="shared" si="41"/>
        <v>4</v>
      </c>
      <c r="J180" s="312">
        <f t="shared" si="41"/>
        <v>40</v>
      </c>
      <c r="K180" s="147">
        <f t="shared" si="41"/>
        <v>13</v>
      </c>
      <c r="L180" s="312">
        <f t="shared" si="41"/>
        <v>24</v>
      </c>
      <c r="M180" s="312">
        <f t="shared" si="41"/>
        <v>16</v>
      </c>
      <c r="N180" s="312">
        <f t="shared" si="41"/>
        <v>30</v>
      </c>
      <c r="O180" s="312">
        <f t="shared" si="41"/>
        <v>41</v>
      </c>
      <c r="P180" s="312">
        <f t="shared" si="41"/>
        <v>8</v>
      </c>
      <c r="Q180" s="312">
        <f t="shared" si="41"/>
        <v>7</v>
      </c>
      <c r="R180" s="312">
        <f t="shared" si="41"/>
        <v>3</v>
      </c>
      <c r="S180" s="312">
        <f t="shared" si="41"/>
        <v>5</v>
      </c>
      <c r="T180" s="312">
        <f t="shared" si="41"/>
        <v>42</v>
      </c>
      <c r="U180" s="86">
        <f t="shared" si="41"/>
        <v>47</v>
      </c>
      <c r="V180" s="312">
        <f t="shared" si="41"/>
        <v>31</v>
      </c>
      <c r="W180" s="312">
        <f t="shared" si="41"/>
        <v>93</v>
      </c>
      <c r="X180" s="312">
        <f t="shared" si="41"/>
        <v>586</v>
      </c>
      <c r="Y180" s="312">
        <f t="shared" si="41"/>
        <v>858</v>
      </c>
      <c r="Z180" s="312">
        <f t="shared" si="41"/>
        <v>403</v>
      </c>
      <c r="AA180" s="312">
        <f t="shared" si="41"/>
        <v>297</v>
      </c>
      <c r="AB180" s="312">
        <f t="shared" si="41"/>
        <v>148</v>
      </c>
      <c r="AC180" s="312">
        <f t="shared" si="41"/>
        <v>180</v>
      </c>
      <c r="AD180" s="147">
        <f t="shared" si="41"/>
        <v>6</v>
      </c>
      <c r="AE180" s="312">
        <f t="shared" si="41"/>
        <v>26</v>
      </c>
      <c r="AF180" s="312">
        <f t="shared" si="41"/>
        <v>26</v>
      </c>
      <c r="AG180" s="312">
        <f t="shared" si="41"/>
        <v>171</v>
      </c>
      <c r="AH180" s="312">
        <f t="shared" si="41"/>
        <v>189</v>
      </c>
      <c r="AI180" s="147">
        <f t="shared" si="41"/>
        <v>10</v>
      </c>
      <c r="AJ180" s="164"/>
      <c r="AK180" s="223"/>
      <c r="AL180" s="204"/>
      <c r="AM180" s="204"/>
      <c r="AN180" s="204"/>
      <c r="AO180" s="194"/>
      <c r="AV180" s="314"/>
      <c r="AX180" s="314"/>
    </row>
    <row r="181" spans="1:50">
      <c r="A181" s="116" t="s">
        <v>448</v>
      </c>
      <c r="B181" s="252"/>
      <c r="C181" s="137">
        <f t="shared" ref="C181:AI181" si="42">SUM(C19:C32)</f>
        <v>7</v>
      </c>
      <c r="D181" s="312">
        <f t="shared" si="42"/>
        <v>0</v>
      </c>
      <c r="E181" s="312">
        <f t="shared" si="42"/>
        <v>2</v>
      </c>
      <c r="F181" s="312">
        <f t="shared" si="42"/>
        <v>13</v>
      </c>
      <c r="G181" s="312">
        <f t="shared" si="42"/>
        <v>40</v>
      </c>
      <c r="H181" s="312">
        <f t="shared" si="42"/>
        <v>9</v>
      </c>
      <c r="I181" s="312">
        <f t="shared" si="42"/>
        <v>0</v>
      </c>
      <c r="J181" s="312">
        <f t="shared" si="42"/>
        <v>36</v>
      </c>
      <c r="K181" s="147">
        <f t="shared" si="42"/>
        <v>12</v>
      </c>
      <c r="L181" s="312">
        <f t="shared" si="42"/>
        <v>36</v>
      </c>
      <c r="M181" s="312">
        <f t="shared" si="42"/>
        <v>18</v>
      </c>
      <c r="N181" s="312">
        <f t="shared" si="42"/>
        <v>34</v>
      </c>
      <c r="O181" s="312">
        <f t="shared" si="42"/>
        <v>34</v>
      </c>
      <c r="P181" s="312">
        <f t="shared" si="42"/>
        <v>1</v>
      </c>
      <c r="Q181" s="312">
        <f t="shared" si="42"/>
        <v>3</v>
      </c>
      <c r="R181" s="312">
        <f t="shared" si="42"/>
        <v>3</v>
      </c>
      <c r="S181" s="312">
        <f t="shared" si="42"/>
        <v>0</v>
      </c>
      <c r="T181" s="312">
        <f t="shared" si="42"/>
        <v>70</v>
      </c>
      <c r="U181" s="86">
        <f t="shared" si="42"/>
        <v>57</v>
      </c>
      <c r="V181" s="312">
        <f t="shared" si="42"/>
        <v>402</v>
      </c>
      <c r="W181" s="312">
        <f t="shared" si="42"/>
        <v>1999</v>
      </c>
      <c r="X181" s="312">
        <f t="shared" si="42"/>
        <v>134</v>
      </c>
      <c r="Y181" s="312">
        <f t="shared" si="42"/>
        <v>244</v>
      </c>
      <c r="Z181" s="312">
        <f t="shared" si="42"/>
        <v>236</v>
      </c>
      <c r="AA181" s="312">
        <f t="shared" si="42"/>
        <v>311</v>
      </c>
      <c r="AB181" s="312">
        <f t="shared" si="42"/>
        <v>122</v>
      </c>
      <c r="AC181" s="312">
        <f t="shared" si="42"/>
        <v>452</v>
      </c>
      <c r="AD181" s="147">
        <f t="shared" si="42"/>
        <v>578</v>
      </c>
      <c r="AE181" s="312">
        <f t="shared" si="42"/>
        <v>1711</v>
      </c>
      <c r="AF181" s="312">
        <f t="shared" si="42"/>
        <v>609</v>
      </c>
      <c r="AG181" s="312">
        <f t="shared" si="42"/>
        <v>118</v>
      </c>
      <c r="AH181" s="312">
        <f t="shared" si="42"/>
        <v>522</v>
      </c>
      <c r="AI181" s="147">
        <f t="shared" si="42"/>
        <v>178</v>
      </c>
      <c r="AJ181" s="164"/>
      <c r="AK181" s="223"/>
      <c r="AL181" s="204"/>
      <c r="AM181" s="204"/>
      <c r="AN181" s="204"/>
      <c r="AO181" s="194"/>
      <c r="AV181" s="314"/>
      <c r="AX181" s="314"/>
    </row>
    <row r="182" spans="1:50">
      <c r="A182" s="116" t="s">
        <v>300</v>
      </c>
      <c r="B182" s="252"/>
      <c r="C182" s="137">
        <f t="shared" ref="C182:AI182" si="43">SUM(C33:C36)</f>
        <v>1</v>
      </c>
      <c r="D182" s="312">
        <f t="shared" si="43"/>
        <v>0</v>
      </c>
      <c r="E182" s="312">
        <f t="shared" si="43"/>
        <v>8</v>
      </c>
      <c r="F182" s="312">
        <f t="shared" si="43"/>
        <v>2</v>
      </c>
      <c r="G182" s="312">
        <f t="shared" si="43"/>
        <v>10</v>
      </c>
      <c r="H182" s="312">
        <f t="shared" si="43"/>
        <v>0</v>
      </c>
      <c r="I182" s="312">
        <f t="shared" si="43"/>
        <v>0</v>
      </c>
      <c r="J182" s="312">
        <f t="shared" si="43"/>
        <v>0</v>
      </c>
      <c r="K182" s="147">
        <f t="shared" si="43"/>
        <v>0</v>
      </c>
      <c r="L182" s="312">
        <f t="shared" si="43"/>
        <v>17</v>
      </c>
      <c r="M182" s="312">
        <f t="shared" si="43"/>
        <v>7</v>
      </c>
      <c r="N182" s="312">
        <f t="shared" si="43"/>
        <v>1</v>
      </c>
      <c r="O182" s="312">
        <f t="shared" si="43"/>
        <v>1</v>
      </c>
      <c r="P182" s="312">
        <f t="shared" si="43"/>
        <v>0</v>
      </c>
      <c r="Q182" s="312">
        <f t="shared" si="43"/>
        <v>0</v>
      </c>
      <c r="R182" s="312">
        <f t="shared" si="43"/>
        <v>0</v>
      </c>
      <c r="S182" s="312">
        <f t="shared" si="43"/>
        <v>0</v>
      </c>
      <c r="T182" s="312">
        <f t="shared" si="43"/>
        <v>5</v>
      </c>
      <c r="U182" s="86">
        <f t="shared" si="43"/>
        <v>3</v>
      </c>
      <c r="V182" s="312">
        <f t="shared" si="43"/>
        <v>11</v>
      </c>
      <c r="W182" s="312">
        <f t="shared" si="43"/>
        <v>45</v>
      </c>
      <c r="X182" s="312">
        <f t="shared" si="43"/>
        <v>19</v>
      </c>
      <c r="Y182" s="312">
        <f t="shared" si="43"/>
        <v>24</v>
      </c>
      <c r="Z182" s="312">
        <f t="shared" si="43"/>
        <v>24</v>
      </c>
      <c r="AA182" s="312">
        <f t="shared" si="43"/>
        <v>29</v>
      </c>
      <c r="AB182" s="312">
        <f t="shared" si="43"/>
        <v>10</v>
      </c>
      <c r="AC182" s="312">
        <f t="shared" si="43"/>
        <v>5</v>
      </c>
      <c r="AD182" s="147">
        <f t="shared" si="43"/>
        <v>16</v>
      </c>
      <c r="AE182" s="312">
        <f t="shared" si="43"/>
        <v>9</v>
      </c>
      <c r="AF182" s="312">
        <f t="shared" si="43"/>
        <v>15</v>
      </c>
      <c r="AG182" s="312">
        <f t="shared" si="43"/>
        <v>0</v>
      </c>
      <c r="AH182" s="312">
        <f t="shared" si="43"/>
        <v>0</v>
      </c>
      <c r="AI182" s="147">
        <f t="shared" si="43"/>
        <v>1</v>
      </c>
      <c r="AJ182" s="164"/>
      <c r="AK182" s="223"/>
      <c r="AL182" s="204"/>
      <c r="AM182" s="204"/>
      <c r="AN182" s="204"/>
      <c r="AO182" s="194"/>
      <c r="AV182" s="314"/>
      <c r="AX182" s="314"/>
    </row>
    <row r="183" spans="1:50">
      <c r="A183" s="116" t="s">
        <v>301</v>
      </c>
      <c r="B183" s="252"/>
      <c r="C183" s="137">
        <f t="shared" ref="C183:AI183" si="44">SUM(C37:C41)</f>
        <v>11</v>
      </c>
      <c r="D183" s="312">
        <f t="shared" si="44"/>
        <v>0</v>
      </c>
      <c r="E183" s="312">
        <f t="shared" si="44"/>
        <v>18</v>
      </c>
      <c r="F183" s="312">
        <f t="shared" si="44"/>
        <v>4</v>
      </c>
      <c r="G183" s="312">
        <f t="shared" si="44"/>
        <v>67</v>
      </c>
      <c r="H183" s="312">
        <f t="shared" si="44"/>
        <v>0</v>
      </c>
      <c r="I183" s="312">
        <f t="shared" si="44"/>
        <v>4</v>
      </c>
      <c r="J183" s="312">
        <f t="shared" si="44"/>
        <v>10</v>
      </c>
      <c r="K183" s="147">
        <f t="shared" si="44"/>
        <v>4</v>
      </c>
      <c r="L183" s="312">
        <f t="shared" si="44"/>
        <v>39</v>
      </c>
      <c r="M183" s="312">
        <f t="shared" si="44"/>
        <v>13</v>
      </c>
      <c r="N183" s="312">
        <f t="shared" si="44"/>
        <v>8</v>
      </c>
      <c r="O183" s="312">
        <f t="shared" si="44"/>
        <v>15</v>
      </c>
      <c r="P183" s="312">
        <f t="shared" si="44"/>
        <v>0</v>
      </c>
      <c r="Q183" s="312">
        <f t="shared" si="44"/>
        <v>1</v>
      </c>
      <c r="R183" s="312">
        <f t="shared" si="44"/>
        <v>0</v>
      </c>
      <c r="S183" s="312">
        <f t="shared" si="44"/>
        <v>0</v>
      </c>
      <c r="T183" s="312">
        <f t="shared" si="44"/>
        <v>5</v>
      </c>
      <c r="U183" s="86">
        <f t="shared" si="44"/>
        <v>3</v>
      </c>
      <c r="V183" s="312">
        <f t="shared" si="44"/>
        <v>234</v>
      </c>
      <c r="W183" s="312">
        <f t="shared" si="44"/>
        <v>832</v>
      </c>
      <c r="X183" s="312">
        <f t="shared" si="44"/>
        <v>85</v>
      </c>
      <c r="Y183" s="312">
        <f t="shared" si="44"/>
        <v>85</v>
      </c>
      <c r="Z183" s="312">
        <f t="shared" si="44"/>
        <v>187</v>
      </c>
      <c r="AA183" s="312">
        <f t="shared" si="44"/>
        <v>19</v>
      </c>
      <c r="AB183" s="312">
        <f t="shared" si="44"/>
        <v>78</v>
      </c>
      <c r="AC183" s="312">
        <f t="shared" si="44"/>
        <v>192</v>
      </c>
      <c r="AD183" s="147">
        <f t="shared" si="44"/>
        <v>154</v>
      </c>
      <c r="AE183" s="312">
        <f t="shared" si="44"/>
        <v>316</v>
      </c>
      <c r="AF183" s="312">
        <f t="shared" si="44"/>
        <v>161</v>
      </c>
      <c r="AG183" s="312">
        <f t="shared" si="44"/>
        <v>15</v>
      </c>
      <c r="AH183" s="312">
        <f t="shared" si="44"/>
        <v>11</v>
      </c>
      <c r="AI183" s="147">
        <f t="shared" si="44"/>
        <v>0</v>
      </c>
      <c r="AJ183" s="164"/>
      <c r="AK183" s="223"/>
      <c r="AL183" s="204"/>
      <c r="AM183" s="204"/>
      <c r="AN183" s="204"/>
      <c r="AO183" s="194"/>
      <c r="AV183" s="314"/>
      <c r="AX183" s="314"/>
    </row>
    <row r="184" spans="1:50">
      <c r="A184" s="116" t="s">
        <v>302</v>
      </c>
      <c r="B184" s="252"/>
      <c r="C184" s="137">
        <f t="shared" ref="C184:AI184" si="45">SUM(C42:C46)</f>
        <v>1</v>
      </c>
      <c r="D184" s="312">
        <f t="shared" si="45"/>
        <v>0</v>
      </c>
      <c r="E184" s="312">
        <f t="shared" si="45"/>
        <v>36</v>
      </c>
      <c r="F184" s="312">
        <f t="shared" si="45"/>
        <v>1</v>
      </c>
      <c r="G184" s="312">
        <f t="shared" si="45"/>
        <v>30</v>
      </c>
      <c r="H184" s="312">
        <f t="shared" si="45"/>
        <v>0</v>
      </c>
      <c r="I184" s="312">
        <f t="shared" si="45"/>
        <v>1</v>
      </c>
      <c r="J184" s="312">
        <f t="shared" si="45"/>
        <v>0</v>
      </c>
      <c r="K184" s="147">
        <f t="shared" si="45"/>
        <v>0</v>
      </c>
      <c r="L184" s="312">
        <f t="shared" si="45"/>
        <v>3</v>
      </c>
      <c r="M184" s="312">
        <f t="shared" si="45"/>
        <v>0</v>
      </c>
      <c r="N184" s="312">
        <f t="shared" si="45"/>
        <v>0</v>
      </c>
      <c r="O184" s="312">
        <f t="shared" si="45"/>
        <v>0</v>
      </c>
      <c r="P184" s="312">
        <f t="shared" si="45"/>
        <v>0</v>
      </c>
      <c r="Q184" s="312">
        <f t="shared" si="45"/>
        <v>0</v>
      </c>
      <c r="R184" s="312">
        <f t="shared" si="45"/>
        <v>0</v>
      </c>
      <c r="S184" s="312">
        <f t="shared" si="45"/>
        <v>0</v>
      </c>
      <c r="T184" s="312">
        <f t="shared" si="45"/>
        <v>0</v>
      </c>
      <c r="U184" s="86">
        <f t="shared" si="45"/>
        <v>0</v>
      </c>
      <c r="V184" s="312">
        <f t="shared" si="45"/>
        <v>13</v>
      </c>
      <c r="W184" s="312">
        <f t="shared" si="45"/>
        <v>11</v>
      </c>
      <c r="X184" s="312">
        <f t="shared" si="45"/>
        <v>0</v>
      </c>
      <c r="Y184" s="312">
        <f t="shared" si="45"/>
        <v>7</v>
      </c>
      <c r="Z184" s="312">
        <f t="shared" si="45"/>
        <v>10</v>
      </c>
      <c r="AA184" s="312">
        <f t="shared" si="45"/>
        <v>0</v>
      </c>
      <c r="AB184" s="312">
        <f t="shared" si="45"/>
        <v>3</v>
      </c>
      <c r="AC184" s="312">
        <f t="shared" si="45"/>
        <v>38</v>
      </c>
      <c r="AD184" s="147">
        <f t="shared" si="45"/>
        <v>13</v>
      </c>
      <c r="AE184" s="312">
        <f t="shared" si="45"/>
        <v>10</v>
      </c>
      <c r="AF184" s="312">
        <f t="shared" si="45"/>
        <v>10</v>
      </c>
      <c r="AG184" s="312">
        <f t="shared" si="45"/>
        <v>0</v>
      </c>
      <c r="AH184" s="312">
        <f t="shared" si="45"/>
        <v>0</v>
      </c>
      <c r="AI184" s="147">
        <f t="shared" si="45"/>
        <v>0</v>
      </c>
      <c r="AJ184" s="164"/>
      <c r="AK184" s="223"/>
      <c r="AL184" s="204"/>
      <c r="AM184" s="204"/>
      <c r="AN184" s="204"/>
      <c r="AO184" s="194"/>
      <c r="AV184" s="314"/>
      <c r="AX184" s="314"/>
    </row>
    <row r="185" spans="1:50">
      <c r="A185" s="116" t="s">
        <v>303</v>
      </c>
      <c r="B185" s="252"/>
      <c r="C185" s="137">
        <f t="shared" ref="C185:AI185" si="46">SUM(C47:C53)</f>
        <v>0</v>
      </c>
      <c r="D185" s="312">
        <f t="shared" si="46"/>
        <v>0</v>
      </c>
      <c r="E185" s="312">
        <f t="shared" si="46"/>
        <v>22</v>
      </c>
      <c r="F185" s="312">
        <f t="shared" si="46"/>
        <v>5</v>
      </c>
      <c r="G185" s="312">
        <f t="shared" si="46"/>
        <v>76</v>
      </c>
      <c r="H185" s="312">
        <f t="shared" si="46"/>
        <v>0</v>
      </c>
      <c r="I185" s="312">
        <f t="shared" si="46"/>
        <v>2</v>
      </c>
      <c r="J185" s="312">
        <f t="shared" si="46"/>
        <v>18</v>
      </c>
      <c r="K185" s="147">
        <f t="shared" si="46"/>
        <v>24</v>
      </c>
      <c r="L185" s="312">
        <f t="shared" si="46"/>
        <v>8</v>
      </c>
      <c r="M185" s="312">
        <f t="shared" si="46"/>
        <v>3</v>
      </c>
      <c r="N185" s="312">
        <f t="shared" si="46"/>
        <v>24</v>
      </c>
      <c r="O185" s="312">
        <f t="shared" si="46"/>
        <v>26</v>
      </c>
      <c r="P185" s="312">
        <f t="shared" si="46"/>
        <v>3</v>
      </c>
      <c r="Q185" s="312">
        <f t="shared" si="46"/>
        <v>0</v>
      </c>
      <c r="R185" s="312">
        <f t="shared" si="46"/>
        <v>5</v>
      </c>
      <c r="S185" s="312">
        <f t="shared" si="46"/>
        <v>0</v>
      </c>
      <c r="T185" s="312">
        <f t="shared" si="46"/>
        <v>2</v>
      </c>
      <c r="U185" s="86">
        <f t="shared" si="46"/>
        <v>6</v>
      </c>
      <c r="V185" s="312">
        <f t="shared" si="46"/>
        <v>948</v>
      </c>
      <c r="W185" s="312">
        <f t="shared" si="46"/>
        <v>1523</v>
      </c>
      <c r="X185" s="312">
        <f t="shared" si="46"/>
        <v>172</v>
      </c>
      <c r="Y185" s="312">
        <f t="shared" si="46"/>
        <v>502</v>
      </c>
      <c r="Z185" s="312">
        <f t="shared" si="46"/>
        <v>220</v>
      </c>
      <c r="AA185" s="312">
        <f t="shared" si="46"/>
        <v>137</v>
      </c>
      <c r="AB185" s="312">
        <f t="shared" si="46"/>
        <v>84</v>
      </c>
      <c r="AC185" s="312">
        <f t="shared" si="46"/>
        <v>1128</v>
      </c>
      <c r="AD185" s="147">
        <f t="shared" si="46"/>
        <v>249</v>
      </c>
      <c r="AE185" s="312">
        <f t="shared" si="46"/>
        <v>576</v>
      </c>
      <c r="AF185" s="312">
        <f t="shared" si="46"/>
        <v>1137</v>
      </c>
      <c r="AG185" s="312">
        <f t="shared" si="46"/>
        <v>678</v>
      </c>
      <c r="AH185" s="312">
        <f t="shared" si="46"/>
        <v>553</v>
      </c>
      <c r="AI185" s="147">
        <f t="shared" si="46"/>
        <v>2</v>
      </c>
      <c r="AJ185" s="164"/>
      <c r="AK185" s="223"/>
      <c r="AL185" s="204"/>
      <c r="AM185" s="204"/>
      <c r="AN185" s="204"/>
      <c r="AO185" s="194"/>
      <c r="AX185" s="314"/>
    </row>
    <row r="186" spans="1:50">
      <c r="A186" s="116" t="s">
        <v>61</v>
      </c>
      <c r="B186" s="252"/>
      <c r="C186" s="137">
        <f t="shared" ref="C186:AI186" si="47">C54</f>
        <v>1</v>
      </c>
      <c r="D186" s="312">
        <f t="shared" si="47"/>
        <v>0</v>
      </c>
      <c r="E186" s="312">
        <f t="shared" si="47"/>
        <v>24</v>
      </c>
      <c r="F186" s="312">
        <f t="shared" si="47"/>
        <v>7</v>
      </c>
      <c r="G186" s="312">
        <f t="shared" si="47"/>
        <v>18</v>
      </c>
      <c r="H186" s="312">
        <f t="shared" si="47"/>
        <v>1</v>
      </c>
      <c r="I186" s="312">
        <f t="shared" si="47"/>
        <v>3</v>
      </c>
      <c r="J186" s="312">
        <f t="shared" si="47"/>
        <v>5</v>
      </c>
      <c r="K186" s="147">
        <f t="shared" si="47"/>
        <v>0</v>
      </c>
      <c r="L186" s="312">
        <f t="shared" si="47"/>
        <v>0</v>
      </c>
      <c r="M186" s="312">
        <f t="shared" si="47"/>
        <v>0</v>
      </c>
      <c r="N186" s="312">
        <f t="shared" si="47"/>
        <v>17</v>
      </c>
      <c r="O186" s="312">
        <f t="shared" si="47"/>
        <v>3</v>
      </c>
      <c r="P186" s="312">
        <f t="shared" si="47"/>
        <v>2</v>
      </c>
      <c r="Q186" s="312">
        <f t="shared" si="47"/>
        <v>0</v>
      </c>
      <c r="R186" s="312">
        <f t="shared" si="47"/>
        <v>0</v>
      </c>
      <c r="S186" s="312">
        <f t="shared" si="47"/>
        <v>1</v>
      </c>
      <c r="T186" s="312">
        <f t="shared" si="47"/>
        <v>5</v>
      </c>
      <c r="U186" s="86">
        <f t="shared" si="47"/>
        <v>5</v>
      </c>
      <c r="V186" s="312">
        <f t="shared" si="47"/>
        <v>125</v>
      </c>
      <c r="W186" s="312">
        <f t="shared" si="47"/>
        <v>105</v>
      </c>
      <c r="X186" s="312">
        <f t="shared" si="47"/>
        <v>4</v>
      </c>
      <c r="Y186" s="312">
        <f t="shared" si="47"/>
        <v>14</v>
      </c>
      <c r="Z186" s="312">
        <f t="shared" si="47"/>
        <v>2</v>
      </c>
      <c r="AA186" s="312">
        <f t="shared" si="47"/>
        <v>0</v>
      </c>
      <c r="AB186" s="312">
        <f t="shared" si="47"/>
        <v>2</v>
      </c>
      <c r="AC186" s="312">
        <f t="shared" si="47"/>
        <v>107</v>
      </c>
      <c r="AD186" s="147">
        <f t="shared" si="47"/>
        <v>45</v>
      </c>
      <c r="AE186" s="312">
        <f t="shared" si="47"/>
        <v>155</v>
      </c>
      <c r="AF186" s="312">
        <f t="shared" si="47"/>
        <v>47</v>
      </c>
      <c r="AG186" s="312">
        <f t="shared" si="47"/>
        <v>0</v>
      </c>
      <c r="AH186" s="312">
        <f t="shared" si="47"/>
        <v>0</v>
      </c>
      <c r="AI186" s="147">
        <f t="shared" si="47"/>
        <v>0</v>
      </c>
      <c r="AJ186" s="164"/>
      <c r="AK186" s="223"/>
      <c r="AL186" s="204"/>
      <c r="AM186" s="204"/>
      <c r="AN186" s="204"/>
      <c r="AO186" s="194"/>
      <c r="AX186" s="314"/>
    </row>
    <row r="187" spans="1:50">
      <c r="A187" s="116" t="s">
        <v>304</v>
      </c>
      <c r="B187" s="252"/>
      <c r="C187" s="137">
        <f t="shared" ref="C187:AI187" si="48">SUM(C55:C56)</f>
        <v>1</v>
      </c>
      <c r="D187" s="312">
        <f t="shared" si="48"/>
        <v>2</v>
      </c>
      <c r="E187" s="312">
        <f t="shared" si="48"/>
        <v>48</v>
      </c>
      <c r="F187" s="312">
        <f t="shared" si="48"/>
        <v>12</v>
      </c>
      <c r="G187" s="312">
        <f t="shared" si="48"/>
        <v>17</v>
      </c>
      <c r="H187" s="312">
        <f t="shared" si="48"/>
        <v>0</v>
      </c>
      <c r="I187" s="312">
        <f t="shared" si="48"/>
        <v>0</v>
      </c>
      <c r="J187" s="312">
        <f t="shared" si="48"/>
        <v>0</v>
      </c>
      <c r="K187" s="147">
        <f t="shared" si="48"/>
        <v>0</v>
      </c>
      <c r="L187" s="312">
        <f t="shared" si="48"/>
        <v>2</v>
      </c>
      <c r="M187" s="312">
        <f t="shared" si="48"/>
        <v>1</v>
      </c>
      <c r="N187" s="312">
        <f t="shared" si="48"/>
        <v>7</v>
      </c>
      <c r="O187" s="312">
        <f t="shared" si="48"/>
        <v>3</v>
      </c>
      <c r="P187" s="312">
        <f t="shared" si="48"/>
        <v>0</v>
      </c>
      <c r="Q187" s="312">
        <f t="shared" si="48"/>
        <v>0</v>
      </c>
      <c r="R187" s="312">
        <f t="shared" si="48"/>
        <v>1</v>
      </c>
      <c r="S187" s="312">
        <f t="shared" si="48"/>
        <v>0</v>
      </c>
      <c r="T187" s="312">
        <f t="shared" si="48"/>
        <v>4</v>
      </c>
      <c r="U187" s="86">
        <f t="shared" si="48"/>
        <v>1</v>
      </c>
      <c r="V187" s="312">
        <f t="shared" si="48"/>
        <v>140</v>
      </c>
      <c r="W187" s="312">
        <f t="shared" si="48"/>
        <v>84</v>
      </c>
      <c r="X187" s="312">
        <f t="shared" si="48"/>
        <v>8</v>
      </c>
      <c r="Y187" s="312">
        <f t="shared" si="48"/>
        <v>14</v>
      </c>
      <c r="Z187" s="312">
        <f t="shared" si="48"/>
        <v>10</v>
      </c>
      <c r="AA187" s="312">
        <f t="shared" si="48"/>
        <v>4</v>
      </c>
      <c r="AB187" s="312">
        <f t="shared" si="48"/>
        <v>12</v>
      </c>
      <c r="AC187" s="312">
        <f t="shared" si="48"/>
        <v>250</v>
      </c>
      <c r="AD187" s="147">
        <f t="shared" si="48"/>
        <v>60</v>
      </c>
      <c r="AE187" s="312">
        <f t="shared" si="48"/>
        <v>75</v>
      </c>
      <c r="AF187" s="312">
        <f t="shared" si="48"/>
        <v>10</v>
      </c>
      <c r="AG187" s="312">
        <f t="shared" si="48"/>
        <v>8</v>
      </c>
      <c r="AH187" s="312">
        <f t="shared" si="48"/>
        <v>6</v>
      </c>
      <c r="AI187" s="147">
        <f t="shared" si="48"/>
        <v>0</v>
      </c>
      <c r="AJ187" s="164"/>
      <c r="AK187" s="223"/>
      <c r="AL187" s="204"/>
      <c r="AM187" s="204"/>
      <c r="AN187" s="204"/>
      <c r="AO187" s="194"/>
      <c r="AX187" s="314"/>
    </row>
    <row r="188" spans="1:50">
      <c r="A188" s="116" t="s">
        <v>305</v>
      </c>
      <c r="B188" s="252"/>
      <c r="C188" s="137">
        <f t="shared" ref="C188:AI188" si="49">SUM(C57:C71)</f>
        <v>1</v>
      </c>
      <c r="D188" s="312">
        <f t="shared" si="49"/>
        <v>0</v>
      </c>
      <c r="E188" s="312">
        <f t="shared" si="49"/>
        <v>4</v>
      </c>
      <c r="F188" s="312">
        <f t="shared" si="49"/>
        <v>0</v>
      </c>
      <c r="G188" s="312">
        <f t="shared" si="49"/>
        <v>5</v>
      </c>
      <c r="H188" s="312">
        <f t="shared" si="49"/>
        <v>0</v>
      </c>
      <c r="I188" s="312">
        <f t="shared" si="49"/>
        <v>0</v>
      </c>
      <c r="J188" s="312">
        <f t="shared" si="49"/>
        <v>0</v>
      </c>
      <c r="K188" s="147">
        <f t="shared" si="49"/>
        <v>0</v>
      </c>
      <c r="L188" s="312">
        <f t="shared" si="49"/>
        <v>7</v>
      </c>
      <c r="M188" s="312">
        <f t="shared" si="49"/>
        <v>1</v>
      </c>
      <c r="N188" s="312">
        <f t="shared" si="49"/>
        <v>2</v>
      </c>
      <c r="O188" s="312">
        <f t="shared" si="49"/>
        <v>0</v>
      </c>
      <c r="P188" s="312">
        <f t="shared" si="49"/>
        <v>0</v>
      </c>
      <c r="Q188" s="312">
        <f t="shared" si="49"/>
        <v>0</v>
      </c>
      <c r="R188" s="312">
        <f t="shared" si="49"/>
        <v>0</v>
      </c>
      <c r="S188" s="312">
        <f t="shared" si="49"/>
        <v>0</v>
      </c>
      <c r="T188" s="312">
        <f t="shared" si="49"/>
        <v>0</v>
      </c>
      <c r="U188" s="86">
        <f t="shared" si="49"/>
        <v>0</v>
      </c>
      <c r="V188" s="312">
        <f t="shared" si="49"/>
        <v>92</v>
      </c>
      <c r="W188" s="312">
        <f t="shared" si="49"/>
        <v>91</v>
      </c>
      <c r="X188" s="312">
        <f t="shared" si="49"/>
        <v>1</v>
      </c>
      <c r="Y188" s="312">
        <f t="shared" si="49"/>
        <v>12</v>
      </c>
      <c r="Z188" s="312">
        <f t="shared" si="49"/>
        <v>6</v>
      </c>
      <c r="AA188" s="312">
        <f t="shared" si="49"/>
        <v>8</v>
      </c>
      <c r="AB188" s="312">
        <f t="shared" si="49"/>
        <v>4</v>
      </c>
      <c r="AC188" s="312">
        <f t="shared" si="49"/>
        <v>239</v>
      </c>
      <c r="AD188" s="147">
        <f t="shared" si="49"/>
        <v>101</v>
      </c>
      <c r="AE188" s="312">
        <f t="shared" si="49"/>
        <v>164</v>
      </c>
      <c r="AF188" s="312">
        <f t="shared" si="49"/>
        <v>44</v>
      </c>
      <c r="AG188" s="312">
        <f t="shared" si="49"/>
        <v>13</v>
      </c>
      <c r="AH188" s="312">
        <f t="shared" si="49"/>
        <v>1</v>
      </c>
      <c r="AI188" s="147">
        <f t="shared" si="49"/>
        <v>0</v>
      </c>
      <c r="AJ188" s="164"/>
      <c r="AK188" s="223"/>
      <c r="AL188" s="204"/>
      <c r="AM188" s="204"/>
      <c r="AN188" s="204"/>
      <c r="AO188" s="194"/>
      <c r="AX188" s="314"/>
    </row>
    <row r="189" spans="1:50">
      <c r="A189" s="116" t="s">
        <v>306</v>
      </c>
      <c r="B189" s="252"/>
      <c r="C189" s="137">
        <f t="shared" ref="C189:AI189" si="50">SUM(C72:C75)</f>
        <v>3</v>
      </c>
      <c r="D189" s="312">
        <f t="shared" si="50"/>
        <v>0</v>
      </c>
      <c r="E189" s="312">
        <f t="shared" si="50"/>
        <v>5</v>
      </c>
      <c r="F189" s="312">
        <f t="shared" si="50"/>
        <v>4</v>
      </c>
      <c r="G189" s="312">
        <f t="shared" si="50"/>
        <v>0</v>
      </c>
      <c r="H189" s="312">
        <f t="shared" si="50"/>
        <v>0</v>
      </c>
      <c r="I189" s="312">
        <f t="shared" si="50"/>
        <v>0</v>
      </c>
      <c r="J189" s="312">
        <f t="shared" si="50"/>
        <v>0</v>
      </c>
      <c r="K189" s="147">
        <f t="shared" si="50"/>
        <v>0</v>
      </c>
      <c r="L189" s="312">
        <f t="shared" si="50"/>
        <v>0</v>
      </c>
      <c r="M189" s="312">
        <f t="shared" si="50"/>
        <v>0</v>
      </c>
      <c r="N189" s="312">
        <f t="shared" si="50"/>
        <v>0</v>
      </c>
      <c r="O189" s="312">
        <f t="shared" si="50"/>
        <v>0</v>
      </c>
      <c r="P189" s="312">
        <f t="shared" si="50"/>
        <v>0</v>
      </c>
      <c r="Q189" s="312">
        <f t="shared" si="50"/>
        <v>0</v>
      </c>
      <c r="R189" s="312">
        <f t="shared" si="50"/>
        <v>0</v>
      </c>
      <c r="S189" s="312">
        <f t="shared" si="50"/>
        <v>0</v>
      </c>
      <c r="T189" s="312">
        <f t="shared" si="50"/>
        <v>0</v>
      </c>
      <c r="U189" s="86">
        <f t="shared" si="50"/>
        <v>0</v>
      </c>
      <c r="V189" s="312">
        <f t="shared" si="50"/>
        <v>17</v>
      </c>
      <c r="W189" s="312">
        <f t="shared" si="50"/>
        <v>28</v>
      </c>
      <c r="X189" s="312">
        <f t="shared" si="50"/>
        <v>1</v>
      </c>
      <c r="Y189" s="312">
        <f t="shared" si="50"/>
        <v>1</v>
      </c>
      <c r="Z189" s="312">
        <f t="shared" si="50"/>
        <v>0</v>
      </c>
      <c r="AA189" s="312">
        <f t="shared" si="50"/>
        <v>0</v>
      </c>
      <c r="AB189" s="312">
        <f t="shared" si="50"/>
        <v>0</v>
      </c>
      <c r="AC189" s="312">
        <f t="shared" si="50"/>
        <v>18</v>
      </c>
      <c r="AD189" s="147">
        <f t="shared" si="50"/>
        <v>9</v>
      </c>
      <c r="AE189" s="312">
        <f t="shared" si="50"/>
        <v>2</v>
      </c>
      <c r="AF189" s="312">
        <f t="shared" si="50"/>
        <v>24</v>
      </c>
      <c r="AG189" s="312">
        <f t="shared" si="50"/>
        <v>4</v>
      </c>
      <c r="AH189" s="312">
        <f t="shared" si="50"/>
        <v>1</v>
      </c>
      <c r="AI189" s="147">
        <f t="shared" si="50"/>
        <v>0</v>
      </c>
      <c r="AJ189" s="164"/>
      <c r="AK189" s="223"/>
      <c r="AL189" s="204"/>
      <c r="AM189" s="204"/>
      <c r="AN189" s="204"/>
      <c r="AO189" s="194"/>
      <c r="AX189" s="314"/>
    </row>
    <row r="190" spans="1:50">
      <c r="A190" s="116" t="s">
        <v>307</v>
      </c>
      <c r="B190" s="252"/>
      <c r="C190" s="137">
        <f t="shared" ref="C190:AI190" si="51">SUM(C76:C86)</f>
        <v>1</v>
      </c>
      <c r="D190" s="312">
        <f t="shared" si="51"/>
        <v>0</v>
      </c>
      <c r="E190" s="312">
        <f t="shared" si="51"/>
        <v>3</v>
      </c>
      <c r="F190" s="312">
        <f t="shared" si="51"/>
        <v>2</v>
      </c>
      <c r="G190" s="312">
        <f t="shared" si="51"/>
        <v>11</v>
      </c>
      <c r="H190" s="312">
        <f t="shared" si="51"/>
        <v>1</v>
      </c>
      <c r="I190" s="312">
        <f t="shared" si="51"/>
        <v>6</v>
      </c>
      <c r="J190" s="312">
        <f t="shared" si="51"/>
        <v>72</v>
      </c>
      <c r="K190" s="147">
        <f t="shared" si="51"/>
        <v>61</v>
      </c>
      <c r="L190" s="312">
        <f t="shared" si="51"/>
        <v>15</v>
      </c>
      <c r="M190" s="312">
        <f t="shared" si="51"/>
        <v>0</v>
      </c>
      <c r="N190" s="312">
        <f t="shared" si="51"/>
        <v>11</v>
      </c>
      <c r="O190" s="312">
        <f t="shared" si="51"/>
        <v>0</v>
      </c>
      <c r="P190" s="312">
        <f t="shared" si="51"/>
        <v>1</v>
      </c>
      <c r="Q190" s="312">
        <f t="shared" si="51"/>
        <v>0</v>
      </c>
      <c r="R190" s="312">
        <f t="shared" si="51"/>
        <v>0</v>
      </c>
      <c r="S190" s="312">
        <f t="shared" si="51"/>
        <v>0</v>
      </c>
      <c r="T190" s="312">
        <f t="shared" si="51"/>
        <v>0</v>
      </c>
      <c r="U190" s="86">
        <f t="shared" si="51"/>
        <v>0</v>
      </c>
      <c r="V190" s="312">
        <f t="shared" si="51"/>
        <v>1367</v>
      </c>
      <c r="W190" s="312">
        <f t="shared" si="51"/>
        <v>414</v>
      </c>
      <c r="X190" s="312">
        <f t="shared" si="51"/>
        <v>0</v>
      </c>
      <c r="Y190" s="312">
        <f t="shared" si="51"/>
        <v>0</v>
      </c>
      <c r="Z190" s="312">
        <f t="shared" si="51"/>
        <v>0</v>
      </c>
      <c r="AA190" s="312">
        <f t="shared" si="51"/>
        <v>0</v>
      </c>
      <c r="AB190" s="312">
        <f t="shared" si="51"/>
        <v>0</v>
      </c>
      <c r="AC190" s="312">
        <f t="shared" si="51"/>
        <v>690</v>
      </c>
      <c r="AD190" s="147">
        <f t="shared" si="51"/>
        <v>23</v>
      </c>
      <c r="AE190" s="312">
        <f t="shared" si="51"/>
        <v>85</v>
      </c>
      <c r="AF190" s="312">
        <f t="shared" si="51"/>
        <v>147</v>
      </c>
      <c r="AG190" s="312">
        <f t="shared" si="51"/>
        <v>17</v>
      </c>
      <c r="AH190" s="312">
        <f t="shared" si="51"/>
        <v>37</v>
      </c>
      <c r="AI190" s="147">
        <f t="shared" si="51"/>
        <v>2</v>
      </c>
      <c r="AJ190" s="164"/>
      <c r="AK190" s="223"/>
      <c r="AL190" s="204"/>
      <c r="AM190" s="204"/>
      <c r="AN190" s="204"/>
      <c r="AO190" s="194"/>
      <c r="AX190" s="314"/>
    </row>
    <row r="191" spans="1:50">
      <c r="A191" s="116" t="s">
        <v>308</v>
      </c>
      <c r="B191" s="252"/>
      <c r="C191" s="137">
        <f t="shared" ref="C191:AI191" si="52">SUM(C87:C91)</f>
        <v>0</v>
      </c>
      <c r="D191" s="312">
        <f t="shared" si="52"/>
        <v>0</v>
      </c>
      <c r="E191" s="312">
        <f t="shared" si="52"/>
        <v>1</v>
      </c>
      <c r="F191" s="312">
        <f t="shared" si="52"/>
        <v>1</v>
      </c>
      <c r="G191" s="312">
        <f t="shared" si="52"/>
        <v>3</v>
      </c>
      <c r="H191" s="312">
        <f t="shared" si="52"/>
        <v>0</v>
      </c>
      <c r="I191" s="312">
        <f t="shared" si="52"/>
        <v>1</v>
      </c>
      <c r="J191" s="312">
        <f t="shared" si="52"/>
        <v>3</v>
      </c>
      <c r="K191" s="147">
        <f t="shared" si="52"/>
        <v>0</v>
      </c>
      <c r="L191" s="312">
        <f t="shared" si="52"/>
        <v>9</v>
      </c>
      <c r="M191" s="312">
        <f t="shared" si="52"/>
        <v>3</v>
      </c>
      <c r="N191" s="312">
        <f t="shared" si="52"/>
        <v>4</v>
      </c>
      <c r="O191" s="312">
        <f t="shared" si="52"/>
        <v>2</v>
      </c>
      <c r="P191" s="312">
        <f t="shared" si="52"/>
        <v>0</v>
      </c>
      <c r="Q191" s="312">
        <f t="shared" si="52"/>
        <v>0</v>
      </c>
      <c r="R191" s="312">
        <f t="shared" si="52"/>
        <v>0</v>
      </c>
      <c r="S191" s="312">
        <f t="shared" si="52"/>
        <v>0</v>
      </c>
      <c r="T191" s="312">
        <f t="shared" si="52"/>
        <v>1</v>
      </c>
      <c r="U191" s="86">
        <f t="shared" si="52"/>
        <v>0</v>
      </c>
      <c r="V191" s="312">
        <f t="shared" si="52"/>
        <v>18</v>
      </c>
      <c r="W191" s="312">
        <f t="shared" si="52"/>
        <v>57</v>
      </c>
      <c r="X191" s="312">
        <f t="shared" si="52"/>
        <v>1</v>
      </c>
      <c r="Y191" s="312">
        <f t="shared" si="52"/>
        <v>6</v>
      </c>
      <c r="Z191" s="312">
        <f t="shared" si="52"/>
        <v>5</v>
      </c>
      <c r="AA191" s="312">
        <f t="shared" si="52"/>
        <v>6</v>
      </c>
      <c r="AB191" s="312">
        <f t="shared" si="52"/>
        <v>1</v>
      </c>
      <c r="AC191" s="312">
        <f t="shared" si="52"/>
        <v>117</v>
      </c>
      <c r="AD191" s="147">
        <f t="shared" si="52"/>
        <v>22</v>
      </c>
      <c r="AE191" s="312">
        <f t="shared" si="52"/>
        <v>43</v>
      </c>
      <c r="AF191" s="312">
        <f t="shared" si="52"/>
        <v>8</v>
      </c>
      <c r="AG191" s="312">
        <f t="shared" si="52"/>
        <v>0</v>
      </c>
      <c r="AH191" s="312">
        <f t="shared" si="52"/>
        <v>0</v>
      </c>
      <c r="AI191" s="147">
        <f t="shared" si="52"/>
        <v>0</v>
      </c>
      <c r="AJ191" s="164"/>
      <c r="AK191" s="223"/>
      <c r="AL191" s="204"/>
      <c r="AM191" s="204"/>
      <c r="AN191" s="204"/>
      <c r="AO191" s="194"/>
      <c r="AX191" s="314"/>
    </row>
    <row r="192" spans="1:50">
      <c r="A192" s="116" t="s">
        <v>260</v>
      </c>
      <c r="B192" s="252"/>
      <c r="C192" s="137">
        <f t="shared" ref="C192:AI192" si="53">C92</f>
        <v>0</v>
      </c>
      <c r="D192" s="312">
        <f t="shared" si="53"/>
        <v>0</v>
      </c>
      <c r="E192" s="312">
        <f t="shared" si="53"/>
        <v>0</v>
      </c>
      <c r="F192" s="312">
        <f t="shared" si="53"/>
        <v>0</v>
      </c>
      <c r="G192" s="312">
        <f t="shared" si="53"/>
        <v>1</v>
      </c>
      <c r="H192" s="312">
        <f t="shared" si="53"/>
        <v>0</v>
      </c>
      <c r="I192" s="312">
        <f t="shared" si="53"/>
        <v>0</v>
      </c>
      <c r="J192" s="312">
        <f t="shared" si="53"/>
        <v>0</v>
      </c>
      <c r="K192" s="147">
        <f t="shared" si="53"/>
        <v>0</v>
      </c>
      <c r="L192" s="312">
        <f t="shared" si="53"/>
        <v>0</v>
      </c>
      <c r="M192" s="312">
        <f t="shared" si="53"/>
        <v>0</v>
      </c>
      <c r="N192" s="312">
        <f t="shared" si="53"/>
        <v>0</v>
      </c>
      <c r="O192" s="312">
        <f t="shared" si="53"/>
        <v>0</v>
      </c>
      <c r="P192" s="312">
        <f t="shared" si="53"/>
        <v>0</v>
      </c>
      <c r="Q192" s="312">
        <f t="shared" si="53"/>
        <v>0</v>
      </c>
      <c r="R192" s="312">
        <f t="shared" si="53"/>
        <v>0</v>
      </c>
      <c r="S192" s="312">
        <f t="shared" si="53"/>
        <v>0</v>
      </c>
      <c r="T192" s="312">
        <f t="shared" si="53"/>
        <v>0</v>
      </c>
      <c r="U192" s="86">
        <f t="shared" si="53"/>
        <v>0</v>
      </c>
      <c r="V192" s="312">
        <f t="shared" si="53"/>
        <v>0</v>
      </c>
      <c r="W192" s="312">
        <f t="shared" si="53"/>
        <v>0</v>
      </c>
      <c r="X192" s="312">
        <f t="shared" si="53"/>
        <v>0</v>
      </c>
      <c r="Y192" s="312">
        <f t="shared" si="53"/>
        <v>0</v>
      </c>
      <c r="Z192" s="312">
        <f t="shared" si="53"/>
        <v>0</v>
      </c>
      <c r="AA192" s="312">
        <f t="shared" si="53"/>
        <v>0</v>
      </c>
      <c r="AB192" s="312">
        <f t="shared" si="53"/>
        <v>0</v>
      </c>
      <c r="AC192" s="312">
        <f t="shared" si="53"/>
        <v>1</v>
      </c>
      <c r="AD192" s="147">
        <f t="shared" si="53"/>
        <v>0</v>
      </c>
      <c r="AE192" s="312">
        <f t="shared" si="53"/>
        <v>0</v>
      </c>
      <c r="AF192" s="312">
        <f t="shared" si="53"/>
        <v>0</v>
      </c>
      <c r="AG192" s="312">
        <f t="shared" si="53"/>
        <v>0</v>
      </c>
      <c r="AH192" s="312">
        <f t="shared" si="53"/>
        <v>0</v>
      </c>
      <c r="AI192" s="147">
        <f t="shared" si="53"/>
        <v>0</v>
      </c>
      <c r="AJ192" s="164"/>
      <c r="AK192" s="223"/>
      <c r="AL192" s="204"/>
      <c r="AM192" s="204"/>
      <c r="AN192" s="204"/>
      <c r="AO192" s="194"/>
      <c r="AX192" s="314"/>
    </row>
    <row r="193" spans="1:43">
      <c r="A193" s="116" t="s">
        <v>309</v>
      </c>
      <c r="B193" s="252"/>
      <c r="C193" s="137">
        <f t="shared" ref="C193:AI193" si="54">SUM(C93:C108)</f>
        <v>0</v>
      </c>
      <c r="D193" s="312">
        <f t="shared" si="54"/>
        <v>0</v>
      </c>
      <c r="E193" s="312">
        <f t="shared" si="54"/>
        <v>1</v>
      </c>
      <c r="F193" s="312">
        <f t="shared" si="54"/>
        <v>2</v>
      </c>
      <c r="G193" s="312">
        <f t="shared" si="54"/>
        <v>13</v>
      </c>
      <c r="H193" s="312">
        <f t="shared" si="54"/>
        <v>0</v>
      </c>
      <c r="I193" s="312">
        <f t="shared" si="54"/>
        <v>0</v>
      </c>
      <c r="J193" s="312">
        <f t="shared" si="54"/>
        <v>4</v>
      </c>
      <c r="K193" s="147">
        <f t="shared" si="54"/>
        <v>0</v>
      </c>
      <c r="L193" s="312">
        <f t="shared" si="54"/>
        <v>16</v>
      </c>
      <c r="M193" s="312">
        <f t="shared" si="54"/>
        <v>1</v>
      </c>
      <c r="N193" s="312">
        <f t="shared" si="54"/>
        <v>0</v>
      </c>
      <c r="O193" s="312">
        <f t="shared" si="54"/>
        <v>0</v>
      </c>
      <c r="P193" s="312">
        <f t="shared" si="54"/>
        <v>0</v>
      </c>
      <c r="Q193" s="312">
        <f t="shared" si="54"/>
        <v>0</v>
      </c>
      <c r="R193" s="312">
        <f t="shared" si="54"/>
        <v>0</v>
      </c>
      <c r="S193" s="312">
        <f t="shared" si="54"/>
        <v>0</v>
      </c>
      <c r="T193" s="312">
        <f t="shared" si="54"/>
        <v>0</v>
      </c>
      <c r="U193" s="86">
        <f t="shared" si="54"/>
        <v>0</v>
      </c>
      <c r="V193" s="312">
        <f t="shared" si="54"/>
        <v>48</v>
      </c>
      <c r="W193" s="312">
        <f t="shared" si="54"/>
        <v>33</v>
      </c>
      <c r="X193" s="312">
        <f t="shared" si="54"/>
        <v>11</v>
      </c>
      <c r="Y193" s="312">
        <f t="shared" si="54"/>
        <v>29</v>
      </c>
      <c r="Z193" s="312">
        <f t="shared" si="54"/>
        <v>39</v>
      </c>
      <c r="AA193" s="312">
        <f t="shared" si="54"/>
        <v>134</v>
      </c>
      <c r="AB193" s="312">
        <f t="shared" si="54"/>
        <v>10</v>
      </c>
      <c r="AC193" s="312">
        <f t="shared" si="54"/>
        <v>140</v>
      </c>
      <c r="AD193" s="147">
        <f t="shared" si="54"/>
        <v>40</v>
      </c>
      <c r="AE193" s="312">
        <f t="shared" si="54"/>
        <v>17</v>
      </c>
      <c r="AF193" s="312">
        <f t="shared" si="54"/>
        <v>12</v>
      </c>
      <c r="AG193" s="312">
        <f t="shared" si="54"/>
        <v>8</v>
      </c>
      <c r="AH193" s="312">
        <f t="shared" si="54"/>
        <v>6</v>
      </c>
      <c r="AI193" s="147">
        <f t="shared" si="54"/>
        <v>0</v>
      </c>
      <c r="AJ193" s="164"/>
      <c r="AK193" s="223"/>
      <c r="AL193" s="204"/>
      <c r="AM193" s="204"/>
      <c r="AN193" s="204"/>
      <c r="AO193" s="194"/>
    </row>
    <row r="194" spans="1:43">
      <c r="A194" s="116" t="s">
        <v>310</v>
      </c>
      <c r="B194" s="252"/>
      <c r="C194" s="137">
        <f t="shared" ref="C194:AI194" si="55">SUM(C109:C120)</f>
        <v>0</v>
      </c>
      <c r="D194" s="312">
        <f t="shared" si="55"/>
        <v>2</v>
      </c>
      <c r="E194" s="312">
        <f t="shared" si="55"/>
        <v>13</v>
      </c>
      <c r="F194" s="312">
        <f t="shared" si="55"/>
        <v>8</v>
      </c>
      <c r="G194" s="312">
        <f t="shared" si="55"/>
        <v>41</v>
      </c>
      <c r="H194" s="312">
        <f t="shared" si="55"/>
        <v>1</v>
      </c>
      <c r="I194" s="312">
        <f t="shared" si="55"/>
        <v>1</v>
      </c>
      <c r="J194" s="312">
        <f t="shared" si="55"/>
        <v>9</v>
      </c>
      <c r="K194" s="147">
        <f t="shared" si="55"/>
        <v>3</v>
      </c>
      <c r="L194" s="312">
        <f t="shared" si="55"/>
        <v>12</v>
      </c>
      <c r="M194" s="312">
        <f t="shared" si="55"/>
        <v>13</v>
      </c>
      <c r="N194" s="312">
        <f t="shared" si="55"/>
        <v>5</v>
      </c>
      <c r="O194" s="312">
        <f t="shared" si="55"/>
        <v>10</v>
      </c>
      <c r="P194" s="312">
        <f t="shared" si="55"/>
        <v>4</v>
      </c>
      <c r="Q194" s="312">
        <f t="shared" si="55"/>
        <v>1</v>
      </c>
      <c r="R194" s="312">
        <f t="shared" si="55"/>
        <v>0</v>
      </c>
      <c r="S194" s="312">
        <f t="shared" si="55"/>
        <v>0</v>
      </c>
      <c r="T194" s="312">
        <f t="shared" si="55"/>
        <v>6</v>
      </c>
      <c r="U194" s="86">
        <f t="shared" si="55"/>
        <v>8</v>
      </c>
      <c r="V194" s="312">
        <f t="shared" si="55"/>
        <v>82</v>
      </c>
      <c r="W194" s="312">
        <f t="shared" si="55"/>
        <v>162</v>
      </c>
      <c r="X194" s="312">
        <f t="shared" si="55"/>
        <v>166</v>
      </c>
      <c r="Y194" s="312">
        <f t="shared" si="55"/>
        <v>191</v>
      </c>
      <c r="Z194" s="312">
        <f t="shared" si="55"/>
        <v>139</v>
      </c>
      <c r="AA194" s="312">
        <f t="shared" si="55"/>
        <v>173</v>
      </c>
      <c r="AB194" s="312">
        <f t="shared" si="55"/>
        <v>67</v>
      </c>
      <c r="AC194" s="312">
        <f t="shared" si="55"/>
        <v>177</v>
      </c>
      <c r="AD194" s="147">
        <f t="shared" si="55"/>
        <v>10</v>
      </c>
      <c r="AE194" s="312">
        <f t="shared" si="55"/>
        <v>19</v>
      </c>
      <c r="AF194" s="312">
        <f t="shared" si="55"/>
        <v>7</v>
      </c>
      <c r="AG194" s="312">
        <f t="shared" si="55"/>
        <v>7</v>
      </c>
      <c r="AH194" s="312">
        <f t="shared" si="55"/>
        <v>0</v>
      </c>
      <c r="AI194" s="147">
        <f t="shared" si="55"/>
        <v>0</v>
      </c>
      <c r="AJ194" s="164"/>
      <c r="AK194" s="223"/>
      <c r="AL194" s="204"/>
      <c r="AM194" s="204"/>
      <c r="AN194" s="204"/>
      <c r="AO194" s="194"/>
    </row>
    <row r="195" spans="1:43">
      <c r="A195" s="116" t="s">
        <v>311</v>
      </c>
      <c r="B195" s="252"/>
      <c r="C195" s="137">
        <f>SUM(C121:C130)</f>
        <v>1</v>
      </c>
      <c r="D195" s="312">
        <f t="shared" ref="D195:AI195" si="56">SUM(D121:D130)</f>
        <v>0</v>
      </c>
      <c r="E195" s="312">
        <f t="shared" si="56"/>
        <v>18</v>
      </c>
      <c r="F195" s="312">
        <f t="shared" si="56"/>
        <v>9</v>
      </c>
      <c r="G195" s="312">
        <f t="shared" si="56"/>
        <v>33</v>
      </c>
      <c r="H195" s="312">
        <f t="shared" si="56"/>
        <v>0</v>
      </c>
      <c r="I195" s="312">
        <f t="shared" si="56"/>
        <v>0</v>
      </c>
      <c r="J195" s="312">
        <f t="shared" si="56"/>
        <v>3</v>
      </c>
      <c r="K195" s="147">
        <f t="shared" si="56"/>
        <v>0</v>
      </c>
      <c r="L195" s="312">
        <f t="shared" si="56"/>
        <v>14</v>
      </c>
      <c r="M195" s="312">
        <f t="shared" si="56"/>
        <v>10</v>
      </c>
      <c r="N195" s="312">
        <f t="shared" si="56"/>
        <v>10</v>
      </c>
      <c r="O195" s="312">
        <f t="shared" si="56"/>
        <v>26</v>
      </c>
      <c r="P195" s="312">
        <f t="shared" si="56"/>
        <v>2</v>
      </c>
      <c r="Q195" s="312">
        <f t="shared" si="56"/>
        <v>1</v>
      </c>
      <c r="R195" s="312">
        <f t="shared" si="56"/>
        <v>1</v>
      </c>
      <c r="S195" s="312">
        <f t="shared" si="56"/>
        <v>0</v>
      </c>
      <c r="T195" s="312">
        <f t="shared" si="56"/>
        <v>31</v>
      </c>
      <c r="U195" s="86">
        <f t="shared" si="56"/>
        <v>3</v>
      </c>
      <c r="V195" s="312">
        <f t="shared" si="56"/>
        <v>105</v>
      </c>
      <c r="W195" s="312">
        <f t="shared" si="56"/>
        <v>491</v>
      </c>
      <c r="X195" s="312">
        <f t="shared" ref="X195:AB195" si="57">SUM(X121:X130)</f>
        <v>31</v>
      </c>
      <c r="Y195" s="312">
        <f t="shared" si="57"/>
        <v>56</v>
      </c>
      <c r="Z195" s="312">
        <f t="shared" si="57"/>
        <v>84</v>
      </c>
      <c r="AA195" s="312">
        <f t="shared" si="57"/>
        <v>71</v>
      </c>
      <c r="AB195" s="312">
        <f t="shared" si="57"/>
        <v>18</v>
      </c>
      <c r="AC195" s="312">
        <f t="shared" si="56"/>
        <v>253</v>
      </c>
      <c r="AD195" s="147">
        <f t="shared" si="56"/>
        <v>242</v>
      </c>
      <c r="AE195" s="312">
        <f t="shared" si="56"/>
        <v>294</v>
      </c>
      <c r="AF195" s="312">
        <f t="shared" si="56"/>
        <v>111</v>
      </c>
      <c r="AG195" s="312">
        <f t="shared" si="56"/>
        <v>39</v>
      </c>
      <c r="AH195" s="312">
        <f t="shared" si="56"/>
        <v>21</v>
      </c>
      <c r="AI195" s="147">
        <f t="shared" si="56"/>
        <v>5</v>
      </c>
      <c r="AJ195" s="164"/>
      <c r="AK195" s="223"/>
      <c r="AL195" s="204"/>
      <c r="AM195" s="204"/>
      <c r="AN195" s="204"/>
      <c r="AO195" s="194"/>
      <c r="AP195" s="313"/>
    </row>
    <row r="196" spans="1:43">
      <c r="A196" s="116" t="s">
        <v>312</v>
      </c>
      <c r="B196" s="252"/>
      <c r="C196" s="137">
        <f>SUM(C131:C136)</f>
        <v>0</v>
      </c>
      <c r="D196" s="312">
        <f t="shared" ref="D196:AI196" si="58">SUM(D131:D136)</f>
        <v>0</v>
      </c>
      <c r="E196" s="312">
        <f t="shared" si="58"/>
        <v>1</v>
      </c>
      <c r="F196" s="312">
        <f t="shared" si="58"/>
        <v>2</v>
      </c>
      <c r="G196" s="312">
        <f t="shared" si="58"/>
        <v>2</v>
      </c>
      <c r="H196" s="312">
        <f t="shared" si="58"/>
        <v>0</v>
      </c>
      <c r="I196" s="312">
        <f t="shared" si="58"/>
        <v>0</v>
      </c>
      <c r="J196" s="312">
        <f t="shared" si="58"/>
        <v>0</v>
      </c>
      <c r="K196" s="147">
        <f t="shared" si="58"/>
        <v>0</v>
      </c>
      <c r="L196" s="312">
        <f t="shared" si="58"/>
        <v>1</v>
      </c>
      <c r="M196" s="312">
        <f t="shared" si="58"/>
        <v>0</v>
      </c>
      <c r="N196" s="312">
        <f t="shared" si="58"/>
        <v>0</v>
      </c>
      <c r="O196" s="312">
        <f t="shared" si="58"/>
        <v>0</v>
      </c>
      <c r="P196" s="312">
        <f t="shared" si="58"/>
        <v>0</v>
      </c>
      <c r="Q196" s="312">
        <f t="shared" si="58"/>
        <v>0</v>
      </c>
      <c r="R196" s="312">
        <f t="shared" si="58"/>
        <v>0</v>
      </c>
      <c r="S196" s="312">
        <f t="shared" si="58"/>
        <v>0</v>
      </c>
      <c r="T196" s="312">
        <f t="shared" si="58"/>
        <v>0</v>
      </c>
      <c r="U196" s="86">
        <f t="shared" si="58"/>
        <v>0</v>
      </c>
      <c r="V196" s="312">
        <f t="shared" si="58"/>
        <v>54</v>
      </c>
      <c r="W196" s="312">
        <f t="shared" si="58"/>
        <v>30</v>
      </c>
      <c r="X196" s="312">
        <f t="shared" ref="X196:AB196" si="59">SUM(X131:X136)</f>
        <v>7</v>
      </c>
      <c r="Y196" s="312">
        <f t="shared" si="59"/>
        <v>12</v>
      </c>
      <c r="Z196" s="312">
        <f t="shared" si="59"/>
        <v>10</v>
      </c>
      <c r="AA196" s="312">
        <f t="shared" si="59"/>
        <v>10</v>
      </c>
      <c r="AB196" s="312">
        <f t="shared" si="59"/>
        <v>5</v>
      </c>
      <c r="AC196" s="312">
        <f t="shared" si="58"/>
        <v>74</v>
      </c>
      <c r="AD196" s="147">
        <f t="shared" si="58"/>
        <v>21</v>
      </c>
      <c r="AE196" s="312">
        <f t="shared" si="58"/>
        <v>115</v>
      </c>
      <c r="AF196" s="312">
        <f t="shared" si="58"/>
        <v>15</v>
      </c>
      <c r="AG196" s="312">
        <f t="shared" si="58"/>
        <v>11</v>
      </c>
      <c r="AH196" s="312">
        <f t="shared" si="58"/>
        <v>6</v>
      </c>
      <c r="AI196" s="147">
        <f t="shared" si="58"/>
        <v>0</v>
      </c>
      <c r="AJ196" s="164"/>
      <c r="AK196" s="223"/>
      <c r="AL196" s="204"/>
      <c r="AM196" s="204"/>
      <c r="AN196" s="204"/>
      <c r="AO196" s="194"/>
      <c r="AP196" s="313"/>
    </row>
    <row r="197" spans="1:43">
      <c r="A197" s="116" t="s">
        <v>74</v>
      </c>
      <c r="B197" s="252"/>
      <c r="C197" s="137">
        <f>C137</f>
        <v>0</v>
      </c>
      <c r="D197" s="312">
        <f t="shared" ref="D197:AI197" si="60">D137</f>
        <v>0</v>
      </c>
      <c r="E197" s="312">
        <f t="shared" si="60"/>
        <v>0</v>
      </c>
      <c r="F197" s="312">
        <f t="shared" si="60"/>
        <v>0</v>
      </c>
      <c r="G197" s="312">
        <f t="shared" si="60"/>
        <v>0</v>
      </c>
      <c r="H197" s="312">
        <f t="shared" si="60"/>
        <v>0</v>
      </c>
      <c r="I197" s="312">
        <f t="shared" si="60"/>
        <v>0</v>
      </c>
      <c r="J197" s="312">
        <f t="shared" si="60"/>
        <v>0</v>
      </c>
      <c r="K197" s="147">
        <f t="shared" si="60"/>
        <v>0</v>
      </c>
      <c r="L197" s="312">
        <f t="shared" si="60"/>
        <v>0</v>
      </c>
      <c r="M197" s="312">
        <f t="shared" si="60"/>
        <v>0</v>
      </c>
      <c r="N197" s="312">
        <f t="shared" si="60"/>
        <v>0</v>
      </c>
      <c r="O197" s="312">
        <f t="shared" si="60"/>
        <v>0</v>
      </c>
      <c r="P197" s="312">
        <f t="shared" si="60"/>
        <v>0</v>
      </c>
      <c r="Q197" s="312">
        <f t="shared" si="60"/>
        <v>0</v>
      </c>
      <c r="R197" s="312">
        <f t="shared" si="60"/>
        <v>0</v>
      </c>
      <c r="S197" s="312">
        <f t="shared" si="60"/>
        <v>0</v>
      </c>
      <c r="T197" s="312">
        <f t="shared" si="60"/>
        <v>0</v>
      </c>
      <c r="U197" s="86">
        <f t="shared" si="60"/>
        <v>0</v>
      </c>
      <c r="V197" s="312">
        <f t="shared" si="60"/>
        <v>1</v>
      </c>
      <c r="W197" s="312">
        <f t="shared" si="60"/>
        <v>0</v>
      </c>
      <c r="X197" s="312">
        <f t="shared" ref="X197:AB197" si="61">X137</f>
        <v>0</v>
      </c>
      <c r="Y197" s="312">
        <f t="shared" si="61"/>
        <v>0</v>
      </c>
      <c r="Z197" s="312">
        <f t="shared" si="61"/>
        <v>0</v>
      </c>
      <c r="AA197" s="312">
        <f t="shared" si="61"/>
        <v>0</v>
      </c>
      <c r="AB197" s="312">
        <f t="shared" si="61"/>
        <v>0</v>
      </c>
      <c r="AC197" s="312">
        <f t="shared" si="60"/>
        <v>8</v>
      </c>
      <c r="AD197" s="147">
        <f t="shared" si="60"/>
        <v>0</v>
      </c>
      <c r="AE197" s="312">
        <f t="shared" si="60"/>
        <v>0</v>
      </c>
      <c r="AF197" s="312">
        <f t="shared" si="60"/>
        <v>0</v>
      </c>
      <c r="AG197" s="312">
        <f t="shared" si="60"/>
        <v>0</v>
      </c>
      <c r="AH197" s="312">
        <f t="shared" si="60"/>
        <v>0</v>
      </c>
      <c r="AI197" s="147">
        <f t="shared" si="60"/>
        <v>0</v>
      </c>
      <c r="AJ197" s="164"/>
      <c r="AK197" s="223"/>
      <c r="AL197" s="204"/>
      <c r="AM197" s="204"/>
      <c r="AN197" s="204"/>
      <c r="AO197" s="194"/>
      <c r="AP197" s="313"/>
    </row>
    <row r="198" spans="1:43">
      <c r="A198" s="154"/>
      <c r="B198" s="252"/>
      <c r="C198" s="137"/>
      <c r="D198" s="312"/>
      <c r="E198" s="312"/>
      <c r="F198" s="312"/>
      <c r="G198" s="312"/>
      <c r="H198" s="312"/>
      <c r="I198" s="312"/>
      <c r="J198" s="312"/>
      <c r="K198" s="147"/>
      <c r="L198" s="312"/>
      <c r="M198" s="312"/>
      <c r="N198" s="312"/>
      <c r="O198" s="312"/>
      <c r="P198" s="312"/>
      <c r="Q198" s="312"/>
      <c r="R198" s="312"/>
      <c r="S198" s="312"/>
      <c r="T198" s="312"/>
      <c r="U198" s="86"/>
      <c r="V198" s="312"/>
      <c r="W198" s="312"/>
      <c r="X198" s="312"/>
      <c r="Y198" s="312"/>
      <c r="Z198" s="312"/>
      <c r="AA198" s="312"/>
      <c r="AB198" s="312"/>
      <c r="AC198" s="312"/>
      <c r="AD198" s="147"/>
      <c r="AE198" s="312"/>
      <c r="AF198" s="312"/>
      <c r="AG198" s="312"/>
      <c r="AH198" s="312"/>
      <c r="AI198" s="147"/>
      <c r="AJ198" s="164"/>
      <c r="AK198" s="203" t="s">
        <v>328</v>
      </c>
      <c r="AL198" s="98" t="s">
        <v>1414</v>
      </c>
      <c r="AM198" s="98" t="s">
        <v>709</v>
      </c>
      <c r="AN198" s="98" t="s">
        <v>469</v>
      </c>
      <c r="AO198" s="98" t="s">
        <v>470</v>
      </c>
      <c r="AP198" s="204"/>
      <c r="AQ198" s="197"/>
    </row>
    <row r="199" spans="1:43">
      <c r="A199" s="50" t="s">
        <v>75</v>
      </c>
      <c r="B199" s="252"/>
      <c r="C199" s="137">
        <f>(C177/$C$139)*100</f>
        <v>73.333333333333329</v>
      </c>
      <c r="D199" s="312">
        <f>(D177/$D$139)*100</f>
        <v>66.666666666666657</v>
      </c>
      <c r="E199" s="312">
        <f>(E177/$E$139)*100</f>
        <v>55.639097744360896</v>
      </c>
      <c r="F199" s="312">
        <f>(F177/$F$139)*100</f>
        <v>53</v>
      </c>
      <c r="G199" s="312">
        <f>(G177/$G$139)*100</f>
        <v>72.41379310344827</v>
      </c>
      <c r="H199" s="312">
        <f>(H177/$H$139)*100</f>
        <v>84.210526315789465</v>
      </c>
      <c r="I199" s="312">
        <f>(I177/$I$139)*100</f>
        <v>50</v>
      </c>
      <c r="J199" s="312">
        <f>(J177/$J$139)*100</f>
        <v>52</v>
      </c>
      <c r="K199" s="147">
        <f>(K177/$K$139)*100</f>
        <v>45.299145299145302</v>
      </c>
      <c r="L199" s="312">
        <f>(L177/$L$139)*100</f>
        <v>62.561576354679801</v>
      </c>
      <c r="M199" s="312">
        <f>(M177/$M$139)*100</f>
        <v>66.279069767441854</v>
      </c>
      <c r="N199" s="312">
        <f>(N177/$N$139)*100</f>
        <v>63.398692810457511</v>
      </c>
      <c r="O199" s="312">
        <f>(O177/$O$139)*100</f>
        <v>72.67080745341616</v>
      </c>
      <c r="P199" s="312">
        <f>(P177/$P$139)*100</f>
        <v>57.142857142857139</v>
      </c>
      <c r="Q199" s="312">
        <f>(Q177/$Q$139)*100</f>
        <v>84.615384615384613</v>
      </c>
      <c r="R199" s="312">
        <f>(R177/$R$139)*100</f>
        <v>84.615384615384613</v>
      </c>
      <c r="S199" s="312">
        <f>(S177/$S$139)*100</f>
        <v>83.333333333333343</v>
      </c>
      <c r="T199" s="312">
        <f>(T177/$T$139)*100</f>
        <v>72.514619883040936</v>
      </c>
      <c r="U199" s="86">
        <f>(U177/$U$139)*100</f>
        <v>87.218045112781951</v>
      </c>
      <c r="V199" s="312">
        <f>(V177/$V$139)*100</f>
        <v>44.441431670281993</v>
      </c>
      <c r="W199" s="312">
        <f>(W177/$W$139)*100</f>
        <v>75.075025008336112</v>
      </c>
      <c r="X199" s="312">
        <f>(X177/$X$139)*100</f>
        <v>81.239804241435564</v>
      </c>
      <c r="Y199" s="312">
        <f>(Y177/$Y$139)*100</f>
        <v>83.698296836982962</v>
      </c>
      <c r="Z199" s="312">
        <f>(Z177/$Z$139)*100</f>
        <v>78.545454545454547</v>
      </c>
      <c r="AA199" s="312">
        <f>(AA177/$AA$139)*100</f>
        <v>66.138448707256046</v>
      </c>
      <c r="AB199" s="312">
        <f>(AB177/$AB$139)*100</f>
        <v>78.900709219858157</v>
      </c>
      <c r="AC199" s="312">
        <f>(AC177/$AC$139)*100</f>
        <v>49.029245514868521</v>
      </c>
      <c r="AD199" s="147">
        <f>(AD177/$AD$139)*100</f>
        <v>63.939584644430461</v>
      </c>
      <c r="AE199" s="312">
        <f>(AE177/$AE$139)*100</f>
        <v>73.209842410837709</v>
      </c>
      <c r="AF199" s="312">
        <f>(AF177/$AF$139)*100</f>
        <v>82.165337809483844</v>
      </c>
      <c r="AG199" s="312">
        <f>(AG177/$AG$139)*100</f>
        <v>90.174471992653821</v>
      </c>
      <c r="AH199" s="312">
        <f>(AH177/$AH$139)*100</f>
        <v>94.235033259423503</v>
      </c>
      <c r="AI199" s="147">
        <f>(AI177/$AI$139)*100</f>
        <v>96.464646464646464</v>
      </c>
      <c r="AJ199" s="164">
        <f>AVERAGE(C199:AI199)</f>
        <v>71.035444420529416</v>
      </c>
      <c r="AK199" s="223">
        <f t="shared" si="27"/>
        <v>60.350963615936394</v>
      </c>
      <c r="AL199" s="204">
        <f t="shared" ref="AL199:AL210" si="62">AVERAGE(V199:W199)</f>
        <v>59.758228339309056</v>
      </c>
      <c r="AM199" s="204">
        <f t="shared" si="29"/>
        <v>77.704542710197458</v>
      </c>
      <c r="AN199" s="204">
        <f>AVERAGE(AC199:AE199)</f>
        <v>62.059557523378906</v>
      </c>
      <c r="AO199" s="194">
        <f t="shared" si="31"/>
        <v>96.464646464646464</v>
      </c>
      <c r="AP199" s="204"/>
      <c r="AQ199" s="204"/>
    </row>
    <row r="200" spans="1:43">
      <c r="A200" s="50" t="s">
        <v>76</v>
      </c>
      <c r="B200" s="252"/>
      <c r="C200" s="137">
        <f t="shared" ref="C200:C218" si="63">(C178/$C$139)*100</f>
        <v>26.666666666666668</v>
      </c>
      <c r="D200" s="312">
        <f t="shared" ref="D200:D219" si="64">(D178/$D$139)*100</f>
        <v>33.333333333333329</v>
      </c>
      <c r="E200" s="312">
        <f t="shared" ref="E200:E219" si="65">(E178/$E$139)*100</f>
        <v>44.360902255639097</v>
      </c>
      <c r="F200" s="312">
        <f t="shared" ref="F200:F219" si="66">(F178/$F$139)*100</f>
        <v>47</v>
      </c>
      <c r="G200" s="312">
        <f t="shared" ref="G200:G219" si="67">(G178/$G$139)*100</f>
        <v>27.586206896551722</v>
      </c>
      <c r="H200" s="312">
        <f t="shared" ref="H200:H219" si="68">(H178/$H$139)*100</f>
        <v>15.789473684210526</v>
      </c>
      <c r="I200" s="312">
        <f t="shared" ref="I200:I219" si="69">(I178/$I$139)*100</f>
        <v>50</v>
      </c>
      <c r="J200" s="312">
        <f t="shared" ref="J200:J219" si="70">(J178/$J$139)*100</f>
        <v>48</v>
      </c>
      <c r="K200" s="147">
        <f t="shared" ref="K200:K219" si="71">(K178/$K$139)*100</f>
        <v>54.700854700854705</v>
      </c>
      <c r="L200" s="312">
        <f t="shared" ref="L200:L219" si="72">(L178/$L$139)*100</f>
        <v>37.438423645320199</v>
      </c>
      <c r="M200" s="312">
        <f t="shared" ref="M200:M219" si="73">(M178/$M$139)*100</f>
        <v>33.720930232558139</v>
      </c>
      <c r="N200" s="312">
        <f t="shared" ref="N200:N219" si="74">(N178/$N$139)*100</f>
        <v>36.601307189542482</v>
      </c>
      <c r="O200" s="312">
        <f t="shared" ref="O200:O219" si="75">(O178/$O$139)*100</f>
        <v>27.329192546583851</v>
      </c>
      <c r="P200" s="312">
        <f t="shared" ref="P200:P219" si="76">(P178/$P$139)*100</f>
        <v>42.857142857142854</v>
      </c>
      <c r="Q200" s="312">
        <f t="shared" ref="Q200:Q219" si="77">(Q178/$Q$139)*100</f>
        <v>15.384615384615385</v>
      </c>
      <c r="R200" s="312">
        <f t="shared" ref="R200:R219" si="78">(R178/$R$139)*100</f>
        <v>15.384615384615385</v>
      </c>
      <c r="S200" s="312">
        <f t="shared" ref="S200:S219" si="79">(S178/$S$139)*100</f>
        <v>16.666666666666664</v>
      </c>
      <c r="T200" s="312">
        <f t="shared" ref="T200:T219" si="80">(T178/$T$139)*100</f>
        <v>27.485380116959064</v>
      </c>
      <c r="U200" s="86">
        <f t="shared" ref="U200:U219" si="81">(U178/$U$139)*100</f>
        <v>12.781954887218044</v>
      </c>
      <c r="V200" s="312">
        <f t="shared" ref="V200:V219" si="82">(V178/$V$139)*100</f>
        <v>55.558568329718007</v>
      </c>
      <c r="W200" s="312">
        <f t="shared" ref="W200:W219" si="83">(W178/$W$139)*100</f>
        <v>24.924974991663888</v>
      </c>
      <c r="X200" s="312">
        <f>(X178/$X$139)*100</f>
        <v>18.760195758564439</v>
      </c>
      <c r="Y200" s="312">
        <f>(Y178/$Y$139)*100</f>
        <v>16.301703163017031</v>
      </c>
      <c r="Z200" s="312">
        <f>(Z178/$Z$139)*100</f>
        <v>21.454545454545453</v>
      </c>
      <c r="AA200" s="312">
        <f>(AA178/$AA$139)*100</f>
        <v>33.861551292743954</v>
      </c>
      <c r="AB200" s="312">
        <f>(AB178/$AB$139)*100</f>
        <v>21.099290780141843</v>
      </c>
      <c r="AC200" s="312">
        <f t="shared" ref="AC200:AC219" si="84">(AC178/$AC$139)*100</f>
        <v>50.970754485131486</v>
      </c>
      <c r="AD200" s="147">
        <f t="shared" ref="AD200:AD219" si="85">(AD178/$AD$139)*100</f>
        <v>36.060415355569539</v>
      </c>
      <c r="AE200" s="312">
        <f t="shared" ref="AE200:AE219" si="86">(AE178/$AE$139)*100</f>
        <v>26.790157589162288</v>
      </c>
      <c r="AF200" s="312">
        <f t="shared" ref="AF200:AF219" si="87">(AF178/$AF$139)*100</f>
        <v>17.834662190516156</v>
      </c>
      <c r="AG200" s="312">
        <f t="shared" ref="AG200:AG219" si="88">(AG178/$AG$139)*100</f>
        <v>9.8255280073461897</v>
      </c>
      <c r="AH200" s="312">
        <f t="shared" ref="AH200:AH219" si="89">(AH178/$AH$139)*100</f>
        <v>5.7649667405764964</v>
      </c>
      <c r="AI200" s="147">
        <f t="shared" ref="AI200:AI219" si="90">(AI178/$AI$139)*100</f>
        <v>3.535353535353535</v>
      </c>
      <c r="AJ200" s="164">
        <f t="shared" ref="AJ200:AJ234" si="91">AVERAGE(C200:AI200)</f>
        <v>28.964555579470552</v>
      </c>
      <c r="AK200" s="223">
        <f t="shared" si="27"/>
        <v>39.649036384063606</v>
      </c>
      <c r="AL200" s="204">
        <f t="shared" si="62"/>
        <v>40.241771660690944</v>
      </c>
      <c r="AM200" s="204">
        <f t="shared" si="29"/>
        <v>22.295457289802545</v>
      </c>
      <c r="AN200" s="204">
        <f t="shared" ref="AN200:AN219" si="92">AVERAGE(AC200:AE200)</f>
        <v>37.940442476621108</v>
      </c>
      <c r="AO200" s="194">
        <f t="shared" si="31"/>
        <v>3.535353535353535</v>
      </c>
      <c r="AP200" s="204"/>
      <c r="AQ200" s="204"/>
    </row>
    <row r="201" spans="1:43">
      <c r="A201" s="152"/>
      <c r="B201" s="252"/>
      <c r="C201" s="137"/>
      <c r="D201" s="312"/>
      <c r="E201" s="312"/>
      <c r="F201" s="312"/>
      <c r="G201" s="312"/>
      <c r="H201" s="312"/>
      <c r="I201" s="312"/>
      <c r="J201" s="312"/>
      <c r="K201" s="147"/>
      <c r="L201" s="312"/>
      <c r="M201" s="312"/>
      <c r="N201" s="312"/>
      <c r="O201" s="312"/>
      <c r="P201" s="312"/>
      <c r="Q201" s="312"/>
      <c r="R201" s="312"/>
      <c r="S201" s="312"/>
      <c r="T201" s="312"/>
      <c r="U201" s="86"/>
      <c r="V201" s="312"/>
      <c r="W201" s="312"/>
      <c r="X201" s="312"/>
      <c r="Y201" s="312"/>
      <c r="Z201" s="312"/>
      <c r="AA201" s="312"/>
      <c r="AB201" s="312"/>
      <c r="AC201" s="312"/>
      <c r="AD201" s="147"/>
      <c r="AE201" s="312"/>
      <c r="AF201" s="312"/>
      <c r="AG201" s="312"/>
      <c r="AH201" s="312"/>
      <c r="AI201" s="147"/>
      <c r="AJ201" s="164"/>
      <c r="AK201" s="223"/>
      <c r="AL201" s="204"/>
      <c r="AM201" s="204"/>
      <c r="AN201" s="204"/>
      <c r="AO201" s="194"/>
      <c r="AP201" s="204"/>
      <c r="AQ201" s="204"/>
    </row>
    <row r="202" spans="1:43">
      <c r="A202" s="50" t="s">
        <v>77</v>
      </c>
      <c r="B202" s="252"/>
      <c r="C202" s="137">
        <f>(C180/$C$139)*100</f>
        <v>6.666666666666667</v>
      </c>
      <c r="D202" s="312">
        <f t="shared" si="64"/>
        <v>66.666666666666657</v>
      </c>
      <c r="E202" s="312">
        <f t="shared" si="65"/>
        <v>23.308270676691727</v>
      </c>
      <c r="F202" s="312">
        <f t="shared" si="66"/>
        <v>28.000000000000004</v>
      </c>
      <c r="G202" s="312">
        <f t="shared" si="67"/>
        <v>29.693486590038315</v>
      </c>
      <c r="H202" s="312">
        <f t="shared" si="68"/>
        <v>36.84210526315789</v>
      </c>
      <c r="I202" s="312">
        <f t="shared" si="69"/>
        <v>18.181818181818183</v>
      </c>
      <c r="J202" s="312">
        <f t="shared" si="70"/>
        <v>20</v>
      </c>
      <c r="K202" s="147">
        <f t="shared" si="71"/>
        <v>11.111111111111111</v>
      </c>
      <c r="L202" s="312">
        <f t="shared" si="72"/>
        <v>11.822660098522167</v>
      </c>
      <c r="M202" s="312">
        <f t="shared" si="73"/>
        <v>18.604651162790699</v>
      </c>
      <c r="N202" s="312">
        <f t="shared" si="74"/>
        <v>19.607843137254903</v>
      </c>
      <c r="O202" s="312">
        <f t="shared" si="75"/>
        <v>25.465838509316768</v>
      </c>
      <c r="P202" s="312">
        <f t="shared" si="76"/>
        <v>38.095238095238095</v>
      </c>
      <c r="Q202" s="312">
        <f t="shared" si="77"/>
        <v>53.846153846153847</v>
      </c>
      <c r="R202" s="312">
        <f t="shared" si="78"/>
        <v>23.076923076923077</v>
      </c>
      <c r="S202" s="312">
        <f t="shared" si="79"/>
        <v>83.333333333333343</v>
      </c>
      <c r="T202" s="312">
        <f t="shared" si="80"/>
        <v>24.561403508771928</v>
      </c>
      <c r="U202" s="86">
        <f t="shared" si="81"/>
        <v>35.338345864661655</v>
      </c>
      <c r="V202" s="312">
        <f t="shared" si="82"/>
        <v>0.84056399132321036</v>
      </c>
      <c r="W202" s="312">
        <f>(W180/$W$139)*100</f>
        <v>1.5505168389463153</v>
      </c>
      <c r="X202" s="312">
        <f t="shared" ref="X202:X219" si="93">(X180/$X$139)*100</f>
        <v>47.797716150081563</v>
      </c>
      <c r="Y202" s="312">
        <f t="shared" ref="Y202:Y219" si="94">(Y180/$Y$139)*100</f>
        <v>41.751824817518248</v>
      </c>
      <c r="Z202" s="312">
        <f t="shared" ref="Z202:Z219" si="95">(Z180/$Z$139)*100</f>
        <v>29.309090909090905</v>
      </c>
      <c r="AA202" s="312">
        <f t="shared" ref="AA202:AA219" si="96">(AA180/$AA$139)*100</f>
        <v>24.770642201834864</v>
      </c>
      <c r="AB202" s="312">
        <f t="shared" ref="AB202:AB219" si="97">(AB180/$AB$139)*100</f>
        <v>26.24113475177305</v>
      </c>
      <c r="AC202" s="312">
        <f t="shared" si="84"/>
        <v>4.4236913246497904</v>
      </c>
      <c r="AD202" s="147">
        <f t="shared" si="85"/>
        <v>0.37759597230962871</v>
      </c>
      <c r="AE202" s="312">
        <f t="shared" si="86"/>
        <v>0.71882775781034014</v>
      </c>
      <c r="AF202" s="312">
        <f t="shared" si="87"/>
        <v>1.0910616869492236</v>
      </c>
      <c r="AG202" s="312">
        <f t="shared" si="88"/>
        <v>15.702479338842975</v>
      </c>
      <c r="AH202" s="312">
        <f t="shared" si="89"/>
        <v>13.968957871396896</v>
      </c>
      <c r="AI202" s="147">
        <f t="shared" si="90"/>
        <v>5.0505050505050502</v>
      </c>
      <c r="AJ202" s="164">
        <f>AVERAGE(V202:AD202)</f>
        <v>19.673641884169729</v>
      </c>
      <c r="AK202" s="223">
        <f t="shared" si="27"/>
        <v>27.000585755576683</v>
      </c>
      <c r="AL202" s="204">
        <f t="shared" si="62"/>
        <v>1.1955404151347628</v>
      </c>
      <c r="AM202" s="204">
        <f t="shared" si="29"/>
        <v>33.974081766059726</v>
      </c>
      <c r="AN202" s="204">
        <f t="shared" si="92"/>
        <v>1.8400383515899197</v>
      </c>
      <c r="AO202" s="194">
        <f>AI202</f>
        <v>5.0505050505050502</v>
      </c>
      <c r="AP202" s="204"/>
      <c r="AQ202" s="204"/>
    </row>
    <row r="203" spans="1:43">
      <c r="A203" s="151" t="s">
        <v>157</v>
      </c>
      <c r="B203" s="252"/>
      <c r="C203" s="137">
        <f>(C181/$C$139)*100</f>
        <v>23.333333333333332</v>
      </c>
      <c r="D203" s="312">
        <f t="shared" si="64"/>
        <v>0</v>
      </c>
      <c r="E203" s="312">
        <f t="shared" si="65"/>
        <v>0.75187969924812026</v>
      </c>
      <c r="F203" s="312">
        <f t="shared" si="66"/>
        <v>13</v>
      </c>
      <c r="G203" s="312">
        <f t="shared" si="67"/>
        <v>7.6628352490421454</v>
      </c>
      <c r="H203" s="312">
        <f t="shared" si="68"/>
        <v>47.368421052631575</v>
      </c>
      <c r="I203" s="312">
        <f t="shared" si="69"/>
        <v>0</v>
      </c>
      <c r="J203" s="312">
        <f t="shared" si="70"/>
        <v>18</v>
      </c>
      <c r="K203" s="147">
        <f t="shared" si="71"/>
        <v>10.256410256410255</v>
      </c>
      <c r="L203" s="312">
        <f t="shared" si="72"/>
        <v>17.733990147783253</v>
      </c>
      <c r="M203" s="312">
        <f t="shared" si="73"/>
        <v>20.930232558139537</v>
      </c>
      <c r="N203" s="312">
        <f t="shared" si="74"/>
        <v>22.222222222222221</v>
      </c>
      <c r="O203" s="312">
        <f t="shared" si="75"/>
        <v>21.118012422360248</v>
      </c>
      <c r="P203" s="312">
        <f t="shared" si="76"/>
        <v>4.7619047619047619</v>
      </c>
      <c r="Q203" s="312">
        <f t="shared" si="77"/>
        <v>23.076923076923077</v>
      </c>
      <c r="R203" s="312">
        <f t="shared" si="78"/>
        <v>23.076923076923077</v>
      </c>
      <c r="S203" s="312">
        <f t="shared" si="79"/>
        <v>0</v>
      </c>
      <c r="T203" s="312">
        <f t="shared" si="80"/>
        <v>40.935672514619881</v>
      </c>
      <c r="U203" s="86">
        <f t="shared" si="81"/>
        <v>42.857142857142854</v>
      </c>
      <c r="V203" s="312">
        <f t="shared" si="82"/>
        <v>10.900216919739696</v>
      </c>
      <c r="W203" s="312">
        <f t="shared" si="83"/>
        <v>33.327775925308437</v>
      </c>
      <c r="X203" s="312">
        <f t="shared" si="93"/>
        <v>10.929853181076671</v>
      </c>
      <c r="Y203" s="312">
        <f t="shared" si="94"/>
        <v>11.873479318734793</v>
      </c>
      <c r="Z203" s="312">
        <f t="shared" si="95"/>
        <v>17.163636363636364</v>
      </c>
      <c r="AA203" s="312">
        <f t="shared" si="96"/>
        <v>25.938281901584652</v>
      </c>
      <c r="AB203" s="312">
        <f t="shared" si="97"/>
        <v>21.631205673758867</v>
      </c>
      <c r="AC203" s="312">
        <f t="shared" si="84"/>
        <v>11.108380437453921</v>
      </c>
      <c r="AD203" s="147">
        <f t="shared" si="85"/>
        <v>36.375078665827566</v>
      </c>
      <c r="AE203" s="312">
        <f t="shared" si="86"/>
        <v>47.304395908211227</v>
      </c>
      <c r="AF203" s="312">
        <f t="shared" si="87"/>
        <v>25.556021821233738</v>
      </c>
      <c r="AG203" s="312">
        <f t="shared" si="88"/>
        <v>10.835629017447198</v>
      </c>
      <c r="AH203" s="312">
        <f t="shared" si="89"/>
        <v>38.580931263858091</v>
      </c>
      <c r="AI203" s="147">
        <f t="shared" si="90"/>
        <v>89.898989898989896</v>
      </c>
      <c r="AJ203" s="164">
        <f t="shared" ref="AJ203:AJ219" si="98">AVERAGE(V203:AD203)</f>
        <v>19.916434265235662</v>
      </c>
      <c r="AK203" s="223">
        <f t="shared" si="27"/>
        <v>7.1382383160967544</v>
      </c>
      <c r="AL203" s="204">
        <f t="shared" si="62"/>
        <v>22.113996422524067</v>
      </c>
      <c r="AM203" s="204">
        <f t="shared" si="29"/>
        <v>17.507291287758271</v>
      </c>
      <c r="AN203" s="204">
        <f t="shared" si="92"/>
        <v>31.595951670497573</v>
      </c>
      <c r="AO203" s="194">
        <f t="shared" si="31"/>
        <v>89.898989898989896</v>
      </c>
      <c r="AP203" s="204"/>
      <c r="AQ203" s="204"/>
    </row>
    <row r="204" spans="1:43">
      <c r="A204" s="151" t="s">
        <v>79</v>
      </c>
      <c r="B204" s="252"/>
      <c r="C204" s="137">
        <f>(C182/$C$139)*100</f>
        <v>3.3333333333333335</v>
      </c>
      <c r="D204" s="312">
        <f t="shared" si="64"/>
        <v>0</v>
      </c>
      <c r="E204" s="312">
        <f t="shared" si="65"/>
        <v>3.007518796992481</v>
      </c>
      <c r="F204" s="312">
        <f t="shared" si="66"/>
        <v>2</v>
      </c>
      <c r="G204" s="312">
        <f t="shared" si="67"/>
        <v>1.9157088122605364</v>
      </c>
      <c r="H204" s="312">
        <f t="shared" si="68"/>
        <v>0</v>
      </c>
      <c r="I204" s="312">
        <f t="shared" si="69"/>
        <v>0</v>
      </c>
      <c r="J204" s="312">
        <f t="shared" si="70"/>
        <v>0</v>
      </c>
      <c r="K204" s="147">
        <f t="shared" si="71"/>
        <v>0</v>
      </c>
      <c r="L204" s="312">
        <f t="shared" si="72"/>
        <v>8.3743842364532011</v>
      </c>
      <c r="M204" s="312">
        <f t="shared" si="73"/>
        <v>8.1395348837209305</v>
      </c>
      <c r="N204" s="312">
        <f t="shared" si="74"/>
        <v>0.65359477124183007</v>
      </c>
      <c r="O204" s="312">
        <f t="shared" si="75"/>
        <v>0.6211180124223602</v>
      </c>
      <c r="P204" s="312">
        <f t="shared" si="76"/>
        <v>0</v>
      </c>
      <c r="Q204" s="312">
        <f t="shared" si="77"/>
        <v>0</v>
      </c>
      <c r="R204" s="312">
        <f t="shared" si="78"/>
        <v>0</v>
      </c>
      <c r="S204" s="312">
        <f t="shared" si="79"/>
        <v>0</v>
      </c>
      <c r="T204" s="312">
        <f t="shared" si="80"/>
        <v>2.9239766081871341</v>
      </c>
      <c r="U204" s="86">
        <f t="shared" si="81"/>
        <v>2.2556390977443606</v>
      </c>
      <c r="V204" s="312">
        <f t="shared" si="82"/>
        <v>0.29826464208242948</v>
      </c>
      <c r="W204" s="312">
        <f t="shared" si="83"/>
        <v>0.75025008336112042</v>
      </c>
      <c r="X204" s="312">
        <f t="shared" si="93"/>
        <v>1.5497553017944536</v>
      </c>
      <c r="Y204" s="312">
        <f t="shared" si="94"/>
        <v>1.167883211678832</v>
      </c>
      <c r="Z204" s="312">
        <f t="shared" si="95"/>
        <v>1.7454545454545456</v>
      </c>
      <c r="AA204" s="312">
        <f t="shared" si="96"/>
        <v>2.4186822351959969</v>
      </c>
      <c r="AB204" s="312">
        <f t="shared" si="97"/>
        <v>1.773049645390071</v>
      </c>
      <c r="AC204" s="312">
        <f t="shared" si="84"/>
        <v>0.12288031457360531</v>
      </c>
      <c r="AD204" s="147">
        <f t="shared" si="85"/>
        <v>1.0069225928256766</v>
      </c>
      <c r="AE204" s="312">
        <f t="shared" si="86"/>
        <v>0.24882499308819464</v>
      </c>
      <c r="AF204" s="312">
        <f t="shared" si="87"/>
        <v>0.62945866554762897</v>
      </c>
      <c r="AG204" s="312">
        <f t="shared" si="88"/>
        <v>0</v>
      </c>
      <c r="AH204" s="312">
        <f t="shared" si="89"/>
        <v>0</v>
      </c>
      <c r="AI204" s="147">
        <f t="shared" si="90"/>
        <v>0.50505050505050508</v>
      </c>
      <c r="AJ204" s="164">
        <f>AVERAGE(V204:AD204)</f>
        <v>1.2036825080396367</v>
      </c>
      <c r="AK204" s="223">
        <f t="shared" si="27"/>
        <v>2.3077425364176727</v>
      </c>
      <c r="AL204" s="204">
        <f t="shared" si="62"/>
        <v>0.52425736272177492</v>
      </c>
      <c r="AM204" s="204">
        <f t="shared" si="29"/>
        <v>1.7309649879027798</v>
      </c>
      <c r="AN204" s="204">
        <f t="shared" si="92"/>
        <v>0.45954263349582553</v>
      </c>
      <c r="AO204" s="194">
        <f t="shared" si="31"/>
        <v>0.50505050505050508</v>
      </c>
      <c r="AP204" s="204"/>
      <c r="AQ204" s="204"/>
    </row>
    <row r="205" spans="1:43">
      <c r="A205" s="151" t="s">
        <v>80</v>
      </c>
      <c r="B205" s="252"/>
      <c r="C205" s="137">
        <f t="shared" si="63"/>
        <v>36.666666666666664</v>
      </c>
      <c r="D205" s="312">
        <f t="shared" si="64"/>
        <v>0</v>
      </c>
      <c r="E205" s="312">
        <f t="shared" si="65"/>
        <v>6.7669172932330826</v>
      </c>
      <c r="F205" s="312">
        <f t="shared" si="66"/>
        <v>4</v>
      </c>
      <c r="G205" s="312">
        <f t="shared" si="67"/>
        <v>12.835249042145595</v>
      </c>
      <c r="H205" s="312">
        <f t="shared" si="68"/>
        <v>0</v>
      </c>
      <c r="I205" s="312">
        <f t="shared" si="69"/>
        <v>18.181818181818183</v>
      </c>
      <c r="J205" s="312">
        <f t="shared" si="70"/>
        <v>5</v>
      </c>
      <c r="K205" s="147">
        <f t="shared" si="71"/>
        <v>3.4188034188034191</v>
      </c>
      <c r="L205" s="312">
        <f t="shared" si="72"/>
        <v>19.21182266009852</v>
      </c>
      <c r="M205" s="312">
        <f t="shared" si="73"/>
        <v>15.11627906976744</v>
      </c>
      <c r="N205" s="312">
        <f t="shared" si="74"/>
        <v>5.2287581699346406</v>
      </c>
      <c r="O205" s="312">
        <f t="shared" si="75"/>
        <v>9.316770186335404</v>
      </c>
      <c r="P205" s="312">
        <f t="shared" si="76"/>
        <v>0</v>
      </c>
      <c r="Q205" s="312">
        <f t="shared" si="77"/>
        <v>7.6923076923076925</v>
      </c>
      <c r="R205" s="312">
        <f t="shared" si="78"/>
        <v>0</v>
      </c>
      <c r="S205" s="312">
        <f t="shared" si="79"/>
        <v>0</v>
      </c>
      <c r="T205" s="312">
        <f t="shared" si="80"/>
        <v>2.9239766081871341</v>
      </c>
      <c r="U205" s="86">
        <f t="shared" si="81"/>
        <v>2.2556390977443606</v>
      </c>
      <c r="V205" s="312">
        <f t="shared" si="82"/>
        <v>6.3449023861171367</v>
      </c>
      <c r="W205" s="312">
        <f t="shared" si="83"/>
        <v>13.871290430143382</v>
      </c>
      <c r="X205" s="312">
        <f t="shared" si="93"/>
        <v>6.9331158238172916</v>
      </c>
      <c r="Y205" s="312">
        <f t="shared" si="94"/>
        <v>4.1362530413625302</v>
      </c>
      <c r="Z205" s="312">
        <f t="shared" si="95"/>
        <v>13.600000000000001</v>
      </c>
      <c r="AA205" s="312">
        <f t="shared" si="96"/>
        <v>1.58465387823186</v>
      </c>
      <c r="AB205" s="312">
        <f t="shared" si="97"/>
        <v>13.829787234042554</v>
      </c>
      <c r="AC205" s="312">
        <f t="shared" si="84"/>
        <v>4.7186040796264441</v>
      </c>
      <c r="AD205" s="147">
        <f t="shared" si="85"/>
        <v>9.6916299559471373</v>
      </c>
      <c r="AE205" s="312">
        <f t="shared" si="86"/>
        <v>8.736521979541056</v>
      </c>
      <c r="AF205" s="312">
        <f t="shared" si="87"/>
        <v>6.7561896768778853</v>
      </c>
      <c r="AG205" s="312">
        <f t="shared" si="88"/>
        <v>1.3774104683195594</v>
      </c>
      <c r="AH205" s="312">
        <f t="shared" si="89"/>
        <v>0.81300813008130091</v>
      </c>
      <c r="AI205" s="147">
        <f t="shared" si="90"/>
        <v>0</v>
      </c>
      <c r="AJ205" s="164">
        <f t="shared" si="98"/>
        <v>8.3011374254764814</v>
      </c>
      <c r="AK205" s="223">
        <f t="shared" si="27"/>
        <v>7.8673887784595591</v>
      </c>
      <c r="AL205" s="204">
        <f t="shared" si="62"/>
        <v>10.10809640813026</v>
      </c>
      <c r="AM205" s="204">
        <f t="shared" si="29"/>
        <v>8.0167619954908478</v>
      </c>
      <c r="AN205" s="204">
        <f t="shared" si="92"/>
        <v>7.7155853383715458</v>
      </c>
      <c r="AO205" s="194">
        <f t="shared" si="31"/>
        <v>0</v>
      </c>
      <c r="AP205" s="204"/>
      <c r="AQ205" s="204"/>
    </row>
    <row r="206" spans="1:43">
      <c r="A206" s="151" t="s">
        <v>81</v>
      </c>
      <c r="B206" s="252"/>
      <c r="C206" s="137">
        <f t="shared" si="63"/>
        <v>3.3333333333333335</v>
      </c>
      <c r="D206" s="312">
        <f t="shared" si="64"/>
        <v>0</v>
      </c>
      <c r="E206" s="312">
        <f t="shared" si="65"/>
        <v>13.533834586466165</v>
      </c>
      <c r="F206" s="312">
        <f t="shared" si="66"/>
        <v>1</v>
      </c>
      <c r="G206" s="312">
        <f t="shared" si="67"/>
        <v>5.7471264367816088</v>
      </c>
      <c r="H206" s="312">
        <f t="shared" si="68"/>
        <v>0</v>
      </c>
      <c r="I206" s="312">
        <f t="shared" si="69"/>
        <v>4.5454545454545459</v>
      </c>
      <c r="J206" s="312">
        <f t="shared" si="70"/>
        <v>0</v>
      </c>
      <c r="K206" s="147">
        <f t="shared" si="71"/>
        <v>0</v>
      </c>
      <c r="L206" s="312">
        <f t="shared" si="72"/>
        <v>1.4778325123152709</v>
      </c>
      <c r="M206" s="312">
        <f t="shared" si="73"/>
        <v>0</v>
      </c>
      <c r="N206" s="312">
        <f t="shared" si="74"/>
        <v>0</v>
      </c>
      <c r="O206" s="312">
        <f t="shared" si="75"/>
        <v>0</v>
      </c>
      <c r="P206" s="312">
        <f t="shared" si="76"/>
        <v>0</v>
      </c>
      <c r="Q206" s="312">
        <f t="shared" si="77"/>
        <v>0</v>
      </c>
      <c r="R206" s="312">
        <f t="shared" si="78"/>
        <v>0</v>
      </c>
      <c r="S206" s="312">
        <f t="shared" si="79"/>
        <v>0</v>
      </c>
      <c r="T206" s="312">
        <f t="shared" si="80"/>
        <v>0</v>
      </c>
      <c r="U206" s="86">
        <f t="shared" si="81"/>
        <v>0</v>
      </c>
      <c r="V206" s="312">
        <f t="shared" si="82"/>
        <v>0.35249457700650755</v>
      </c>
      <c r="W206" s="312">
        <f t="shared" si="83"/>
        <v>0.18339446482160721</v>
      </c>
      <c r="X206" s="312">
        <f t="shared" si="93"/>
        <v>0</v>
      </c>
      <c r="Y206" s="312">
        <f t="shared" si="94"/>
        <v>0.34063260340632606</v>
      </c>
      <c r="Z206" s="312">
        <f t="shared" si="95"/>
        <v>0.72727272727272729</v>
      </c>
      <c r="AA206" s="312">
        <f t="shared" si="96"/>
        <v>0</v>
      </c>
      <c r="AB206" s="312">
        <f t="shared" si="97"/>
        <v>0.53191489361702127</v>
      </c>
      <c r="AC206" s="312">
        <f t="shared" si="84"/>
        <v>0.93389039075940039</v>
      </c>
      <c r="AD206" s="147">
        <f t="shared" si="85"/>
        <v>0.81812460667086206</v>
      </c>
      <c r="AE206" s="312">
        <f t="shared" si="86"/>
        <v>0.27647221454243853</v>
      </c>
      <c r="AF206" s="312">
        <f t="shared" si="87"/>
        <v>0.41963911036508605</v>
      </c>
      <c r="AG206" s="312">
        <f t="shared" si="88"/>
        <v>0</v>
      </c>
      <c r="AH206" s="312">
        <f t="shared" si="89"/>
        <v>0</v>
      </c>
      <c r="AI206" s="147">
        <f t="shared" si="90"/>
        <v>0</v>
      </c>
      <c r="AJ206" s="164">
        <f t="shared" si="98"/>
        <v>0.43196936261716135</v>
      </c>
      <c r="AK206" s="223">
        <f t="shared" si="27"/>
        <v>6.7603203410825907</v>
      </c>
      <c r="AL206" s="204">
        <f t="shared" si="62"/>
        <v>0.2679445209140574</v>
      </c>
      <c r="AM206" s="204">
        <f t="shared" si="29"/>
        <v>0.31996404485921492</v>
      </c>
      <c r="AN206" s="204">
        <f t="shared" si="92"/>
        <v>0.67616240399090033</v>
      </c>
      <c r="AO206" s="194">
        <f t="shared" si="31"/>
        <v>0</v>
      </c>
      <c r="AP206" s="204"/>
      <c r="AQ206" s="204"/>
    </row>
    <row r="207" spans="1:43">
      <c r="A207" s="50" t="s">
        <v>82</v>
      </c>
      <c r="B207" s="252"/>
      <c r="C207" s="137">
        <f>(C185/$C$139)*100</f>
        <v>0</v>
      </c>
      <c r="D207" s="312">
        <f t="shared" si="64"/>
        <v>0</v>
      </c>
      <c r="E207" s="312">
        <f t="shared" si="65"/>
        <v>8.2706766917293226</v>
      </c>
      <c r="F207" s="312">
        <f t="shared" si="66"/>
        <v>5</v>
      </c>
      <c r="G207" s="312">
        <f t="shared" si="67"/>
        <v>14.559386973180077</v>
      </c>
      <c r="H207" s="312">
        <f t="shared" si="68"/>
        <v>0</v>
      </c>
      <c r="I207" s="312">
        <f t="shared" si="69"/>
        <v>9.0909090909090917</v>
      </c>
      <c r="J207" s="312">
        <f t="shared" si="70"/>
        <v>9</v>
      </c>
      <c r="K207" s="147">
        <f t="shared" si="71"/>
        <v>20.512820512820511</v>
      </c>
      <c r="L207" s="312">
        <f t="shared" si="72"/>
        <v>3.9408866995073892</v>
      </c>
      <c r="M207" s="312">
        <f t="shared" si="73"/>
        <v>3.4883720930232558</v>
      </c>
      <c r="N207" s="312">
        <f t="shared" si="74"/>
        <v>15.686274509803921</v>
      </c>
      <c r="O207" s="312">
        <f t="shared" si="75"/>
        <v>16.149068322981368</v>
      </c>
      <c r="P207" s="312">
        <f t="shared" si="76"/>
        <v>14.285714285714285</v>
      </c>
      <c r="Q207" s="312">
        <f t="shared" si="77"/>
        <v>0</v>
      </c>
      <c r="R207" s="312">
        <f t="shared" si="78"/>
        <v>38.461538461538467</v>
      </c>
      <c r="S207" s="312">
        <f t="shared" si="79"/>
        <v>0</v>
      </c>
      <c r="T207" s="312">
        <f t="shared" si="80"/>
        <v>1.1695906432748537</v>
      </c>
      <c r="U207" s="86">
        <f t="shared" si="81"/>
        <v>4.5112781954887211</v>
      </c>
      <c r="V207" s="312">
        <f t="shared" si="82"/>
        <v>25.704989154013013</v>
      </c>
      <c r="W207" s="312">
        <f t="shared" si="83"/>
        <v>25.391797265755251</v>
      </c>
      <c r="X207" s="312">
        <f t="shared" si="93"/>
        <v>14.029363784665581</v>
      </c>
      <c r="Y207" s="312">
        <f t="shared" si="94"/>
        <v>24.428223844282236</v>
      </c>
      <c r="Z207" s="312">
        <f t="shared" si="95"/>
        <v>16</v>
      </c>
      <c r="AA207" s="312">
        <f t="shared" si="96"/>
        <v>11.426188490408675</v>
      </c>
      <c r="AB207" s="312">
        <f t="shared" si="97"/>
        <v>14.893617021276595</v>
      </c>
      <c r="AC207" s="312">
        <f t="shared" si="84"/>
        <v>27.721798967805356</v>
      </c>
      <c r="AD207" s="147">
        <f t="shared" si="85"/>
        <v>15.670232850849592</v>
      </c>
      <c r="AE207" s="312">
        <f t="shared" si="86"/>
        <v>15.924799557644457</v>
      </c>
      <c r="AF207" s="312">
        <f t="shared" si="87"/>
        <v>47.712966848510277</v>
      </c>
      <c r="AG207" s="312">
        <f t="shared" si="88"/>
        <v>62.258953168044073</v>
      </c>
      <c r="AH207" s="312">
        <f t="shared" si="89"/>
        <v>40.872135994087209</v>
      </c>
      <c r="AI207" s="147">
        <f t="shared" si="90"/>
        <v>1.0101010101010102</v>
      </c>
      <c r="AJ207" s="164">
        <f t="shared" si="98"/>
        <v>19.474023486561816</v>
      </c>
      <c r="AK207" s="223">
        <f t="shared" si="27"/>
        <v>9.2766878883031332</v>
      </c>
      <c r="AL207" s="204">
        <f t="shared" si="62"/>
        <v>25.548393209884132</v>
      </c>
      <c r="AM207" s="204">
        <f t="shared" si="29"/>
        <v>16.15547862812662</v>
      </c>
      <c r="AN207" s="204">
        <f t="shared" si="92"/>
        <v>19.772277125433135</v>
      </c>
      <c r="AO207" s="194">
        <f t="shared" si="31"/>
        <v>1.0101010101010102</v>
      </c>
      <c r="AP207" s="204"/>
      <c r="AQ207" s="204"/>
    </row>
    <row r="208" spans="1:43">
      <c r="A208" s="50" t="s">
        <v>78</v>
      </c>
      <c r="B208" s="252"/>
      <c r="C208" s="137">
        <f>(C186/$C$139)*100</f>
        <v>3.3333333333333335</v>
      </c>
      <c r="D208" s="312">
        <f t="shared" si="64"/>
        <v>0</v>
      </c>
      <c r="E208" s="312">
        <f t="shared" si="65"/>
        <v>9.0225563909774422</v>
      </c>
      <c r="F208" s="312">
        <f t="shared" si="66"/>
        <v>7.0000000000000009</v>
      </c>
      <c r="G208" s="312">
        <f t="shared" si="67"/>
        <v>3.4482758620689653</v>
      </c>
      <c r="H208" s="312">
        <f t="shared" si="68"/>
        <v>5.2631578947368416</v>
      </c>
      <c r="I208" s="312">
        <f t="shared" si="69"/>
        <v>13.636363636363635</v>
      </c>
      <c r="J208" s="312">
        <f t="shared" si="70"/>
        <v>2.5</v>
      </c>
      <c r="K208" s="147">
        <f t="shared" si="71"/>
        <v>0</v>
      </c>
      <c r="L208" s="312">
        <f t="shared" si="72"/>
        <v>0</v>
      </c>
      <c r="M208" s="312">
        <f t="shared" si="73"/>
        <v>0</v>
      </c>
      <c r="N208" s="312">
        <f t="shared" si="74"/>
        <v>11.111111111111111</v>
      </c>
      <c r="O208" s="312">
        <f t="shared" si="75"/>
        <v>1.8633540372670807</v>
      </c>
      <c r="P208" s="312">
        <f t="shared" si="76"/>
        <v>9.5238095238095237</v>
      </c>
      <c r="Q208" s="312">
        <f t="shared" si="77"/>
        <v>0</v>
      </c>
      <c r="R208" s="312">
        <f t="shared" si="78"/>
        <v>0</v>
      </c>
      <c r="S208" s="312">
        <f t="shared" si="79"/>
        <v>16.666666666666664</v>
      </c>
      <c r="T208" s="312">
        <f t="shared" si="80"/>
        <v>2.9239766081871341</v>
      </c>
      <c r="U208" s="86">
        <f t="shared" si="81"/>
        <v>3.7593984962406015</v>
      </c>
      <c r="V208" s="312">
        <f t="shared" si="82"/>
        <v>3.3893709327548809</v>
      </c>
      <c r="W208" s="312">
        <f t="shared" si="83"/>
        <v>1.7505835278426141</v>
      </c>
      <c r="X208" s="312">
        <f t="shared" si="93"/>
        <v>0.32626427406199021</v>
      </c>
      <c r="Y208" s="312">
        <f t="shared" si="94"/>
        <v>0.68126520681265212</v>
      </c>
      <c r="Z208" s="312">
        <f t="shared" si="95"/>
        <v>0.14545454545454545</v>
      </c>
      <c r="AA208" s="312">
        <f t="shared" si="96"/>
        <v>0</v>
      </c>
      <c r="AB208" s="312">
        <f t="shared" si="97"/>
        <v>0.3546099290780142</v>
      </c>
      <c r="AC208" s="312">
        <f t="shared" si="84"/>
        <v>2.6296387318751537</v>
      </c>
      <c r="AD208" s="147">
        <f t="shared" si="85"/>
        <v>2.8319697923222154</v>
      </c>
      <c r="AE208" s="312">
        <f t="shared" si="86"/>
        <v>4.2853193254077961</v>
      </c>
      <c r="AF208" s="312">
        <f t="shared" si="87"/>
        <v>1.9723038187159043</v>
      </c>
      <c r="AG208" s="312">
        <f t="shared" si="88"/>
        <v>0</v>
      </c>
      <c r="AH208" s="312">
        <f t="shared" si="89"/>
        <v>0</v>
      </c>
      <c r="AI208" s="147">
        <f t="shared" si="90"/>
        <v>0</v>
      </c>
      <c r="AJ208" s="164">
        <f t="shared" si="98"/>
        <v>1.345461882244674</v>
      </c>
      <c r="AK208" s="223">
        <f t="shared" si="27"/>
        <v>6.4902774176821358</v>
      </c>
      <c r="AL208" s="204">
        <f t="shared" si="62"/>
        <v>2.5699772302987474</v>
      </c>
      <c r="AM208" s="204">
        <f t="shared" si="29"/>
        <v>0.30151879108144042</v>
      </c>
      <c r="AN208" s="204">
        <f t="shared" si="92"/>
        <v>3.2489759498683881</v>
      </c>
      <c r="AO208" s="194">
        <f t="shared" si="31"/>
        <v>0</v>
      </c>
      <c r="AP208" s="204"/>
      <c r="AQ208" s="204"/>
    </row>
    <row r="209" spans="1:43">
      <c r="A209" s="151" t="s">
        <v>83</v>
      </c>
      <c r="B209" s="252"/>
      <c r="C209" s="137">
        <f>(C187/$C$139)*100</f>
        <v>3.3333333333333335</v>
      </c>
      <c r="D209" s="312">
        <f t="shared" si="64"/>
        <v>16.666666666666664</v>
      </c>
      <c r="E209" s="312">
        <f t="shared" si="65"/>
        <v>18.045112781954884</v>
      </c>
      <c r="F209" s="312">
        <f t="shared" si="66"/>
        <v>12</v>
      </c>
      <c r="G209" s="312">
        <f t="shared" si="67"/>
        <v>3.2567049808429118</v>
      </c>
      <c r="H209" s="312">
        <f t="shared" si="68"/>
        <v>0</v>
      </c>
      <c r="I209" s="312">
        <f t="shared" si="69"/>
        <v>0</v>
      </c>
      <c r="J209" s="312">
        <f t="shared" si="70"/>
        <v>0</v>
      </c>
      <c r="K209" s="147">
        <f t="shared" si="71"/>
        <v>0</v>
      </c>
      <c r="L209" s="312">
        <f t="shared" si="72"/>
        <v>0.98522167487684731</v>
      </c>
      <c r="M209" s="312">
        <f t="shared" si="73"/>
        <v>1.1627906976744187</v>
      </c>
      <c r="N209" s="312">
        <f t="shared" si="74"/>
        <v>4.5751633986928102</v>
      </c>
      <c r="O209" s="312">
        <f t="shared" si="75"/>
        <v>1.8633540372670807</v>
      </c>
      <c r="P209" s="312">
        <f t="shared" si="76"/>
        <v>0</v>
      </c>
      <c r="Q209" s="312">
        <f t="shared" si="77"/>
        <v>0</v>
      </c>
      <c r="R209" s="312">
        <f t="shared" si="78"/>
        <v>7.6923076923076925</v>
      </c>
      <c r="S209" s="312">
        <f t="shared" si="79"/>
        <v>0</v>
      </c>
      <c r="T209" s="312">
        <f t="shared" si="80"/>
        <v>2.3391812865497075</v>
      </c>
      <c r="U209" s="86">
        <f t="shared" si="81"/>
        <v>0.75187969924812026</v>
      </c>
      <c r="V209" s="312">
        <f t="shared" si="82"/>
        <v>3.7960954446854664</v>
      </c>
      <c r="W209" s="312">
        <f t="shared" si="83"/>
        <v>1.4004668222740915</v>
      </c>
      <c r="X209" s="312">
        <f t="shared" si="93"/>
        <v>0.65252854812398042</v>
      </c>
      <c r="Y209" s="312">
        <f t="shared" si="94"/>
        <v>0.68126520681265212</v>
      </c>
      <c r="Z209" s="312">
        <f t="shared" si="95"/>
        <v>0.72727272727272729</v>
      </c>
      <c r="AA209" s="312">
        <f t="shared" si="96"/>
        <v>0.33361134278565469</v>
      </c>
      <c r="AB209" s="312">
        <f t="shared" si="97"/>
        <v>2.1276595744680851</v>
      </c>
      <c r="AC209" s="312">
        <f t="shared" si="84"/>
        <v>6.144015728680265</v>
      </c>
      <c r="AD209" s="147">
        <f t="shared" si="85"/>
        <v>3.7759597230962871</v>
      </c>
      <c r="AE209" s="312">
        <f t="shared" si="86"/>
        <v>2.0735416090682888</v>
      </c>
      <c r="AF209" s="312">
        <f t="shared" si="87"/>
        <v>0.41963911036508605</v>
      </c>
      <c r="AG209" s="312">
        <f t="shared" si="88"/>
        <v>0.7346189164370982</v>
      </c>
      <c r="AH209" s="312">
        <f t="shared" si="89"/>
        <v>0.44345898004434592</v>
      </c>
      <c r="AI209" s="147">
        <f t="shared" si="90"/>
        <v>0</v>
      </c>
      <c r="AJ209" s="164">
        <f>AVERAGE(V209:AD209)</f>
        <v>2.1820972353554677</v>
      </c>
      <c r="AK209" s="223">
        <f t="shared" si="27"/>
        <v>11.100605920932599</v>
      </c>
      <c r="AL209" s="204">
        <f t="shared" si="62"/>
        <v>2.5982811334797788</v>
      </c>
      <c r="AM209" s="204">
        <f t="shared" si="29"/>
        <v>0.90446747989261989</v>
      </c>
      <c r="AN209" s="204">
        <f t="shared" si="92"/>
        <v>3.9978390202816136</v>
      </c>
      <c r="AO209" s="194">
        <f t="shared" si="31"/>
        <v>0</v>
      </c>
      <c r="AP209" s="204"/>
      <c r="AQ209" s="204"/>
    </row>
    <row r="210" spans="1:43">
      <c r="A210" s="151" t="s">
        <v>84</v>
      </c>
      <c r="B210" s="252"/>
      <c r="C210" s="137">
        <f t="shared" si="63"/>
        <v>3.3333333333333335</v>
      </c>
      <c r="D210" s="312">
        <f t="shared" si="64"/>
        <v>0</v>
      </c>
      <c r="E210" s="312">
        <f t="shared" si="65"/>
        <v>1.5037593984962405</v>
      </c>
      <c r="F210" s="312">
        <f t="shared" si="66"/>
        <v>0</v>
      </c>
      <c r="G210" s="312">
        <f t="shared" si="67"/>
        <v>0.95785440613026818</v>
      </c>
      <c r="H210" s="312">
        <f t="shared" si="68"/>
        <v>0</v>
      </c>
      <c r="I210" s="312">
        <f t="shared" si="69"/>
        <v>0</v>
      </c>
      <c r="J210" s="312">
        <f t="shared" si="70"/>
        <v>0</v>
      </c>
      <c r="K210" s="147">
        <f t="shared" si="71"/>
        <v>0</v>
      </c>
      <c r="L210" s="312">
        <f t="shared" si="72"/>
        <v>3.4482758620689653</v>
      </c>
      <c r="M210" s="312">
        <f t="shared" si="73"/>
        <v>1.1627906976744187</v>
      </c>
      <c r="N210" s="312">
        <f t="shared" si="74"/>
        <v>1.3071895424836601</v>
      </c>
      <c r="O210" s="312">
        <f t="shared" si="75"/>
        <v>0</v>
      </c>
      <c r="P210" s="312">
        <f t="shared" si="76"/>
        <v>0</v>
      </c>
      <c r="Q210" s="312">
        <f t="shared" si="77"/>
        <v>0</v>
      </c>
      <c r="R210" s="312">
        <f t="shared" si="78"/>
        <v>0</v>
      </c>
      <c r="S210" s="312">
        <f t="shared" si="79"/>
        <v>0</v>
      </c>
      <c r="T210" s="312">
        <f t="shared" si="80"/>
        <v>0</v>
      </c>
      <c r="U210" s="86">
        <f t="shared" si="81"/>
        <v>0</v>
      </c>
      <c r="V210" s="312">
        <f t="shared" si="82"/>
        <v>2.4945770065075923</v>
      </c>
      <c r="W210" s="312">
        <f t="shared" si="83"/>
        <v>1.5171723907969323</v>
      </c>
      <c r="X210" s="312">
        <f t="shared" si="93"/>
        <v>8.1566068515497553E-2</v>
      </c>
      <c r="Y210" s="312">
        <f t="shared" si="94"/>
        <v>0.58394160583941601</v>
      </c>
      <c r="Z210" s="312">
        <f t="shared" si="95"/>
        <v>0.4363636363636364</v>
      </c>
      <c r="AA210" s="312">
        <f>(AA188/$AA$139)*100</f>
        <v>0.66722268557130937</v>
      </c>
      <c r="AB210" s="312">
        <f t="shared" si="97"/>
        <v>0.70921985815602839</v>
      </c>
      <c r="AC210" s="312">
        <f t="shared" si="84"/>
        <v>5.8736790366183333</v>
      </c>
      <c r="AD210" s="147">
        <f t="shared" si="85"/>
        <v>6.3561988672120835</v>
      </c>
      <c r="AE210" s="312">
        <f t="shared" si="86"/>
        <v>4.5341443184959909</v>
      </c>
      <c r="AF210" s="312">
        <f t="shared" si="87"/>
        <v>1.8464120856063786</v>
      </c>
      <c r="AG210" s="312">
        <f t="shared" si="88"/>
        <v>1.1937557392102847</v>
      </c>
      <c r="AH210" s="312">
        <f t="shared" si="89"/>
        <v>7.3909830007390986E-2</v>
      </c>
      <c r="AI210" s="147">
        <f t="shared" si="90"/>
        <v>0</v>
      </c>
      <c r="AJ210" s="164">
        <f t="shared" si="98"/>
        <v>2.0799934617312035</v>
      </c>
      <c r="AK210" s="223">
        <f t="shared" si="27"/>
        <v>0.82053793487550297</v>
      </c>
      <c r="AL210" s="204">
        <f t="shared" si="62"/>
        <v>2.0058746986522622</v>
      </c>
      <c r="AM210" s="204">
        <f t="shared" si="29"/>
        <v>0.49566277088917754</v>
      </c>
      <c r="AN210" s="204">
        <f>AVERAGE(AC210:AE210)</f>
        <v>5.5880074074421353</v>
      </c>
      <c r="AO210" s="194">
        <f t="shared" si="31"/>
        <v>0</v>
      </c>
      <c r="AP210" s="204"/>
      <c r="AQ210" s="204"/>
    </row>
    <row r="211" spans="1:43">
      <c r="A211" s="151" t="s">
        <v>85</v>
      </c>
      <c r="B211" s="252"/>
      <c r="C211" s="137">
        <f t="shared" si="63"/>
        <v>10</v>
      </c>
      <c r="D211" s="312">
        <f t="shared" si="64"/>
        <v>0</v>
      </c>
      <c r="E211" s="312">
        <f t="shared" si="65"/>
        <v>1.8796992481203008</v>
      </c>
      <c r="F211" s="312">
        <f t="shared" si="66"/>
        <v>4</v>
      </c>
      <c r="G211" s="312">
        <f t="shared" si="67"/>
        <v>0</v>
      </c>
      <c r="H211" s="312">
        <f t="shared" si="68"/>
        <v>0</v>
      </c>
      <c r="I211" s="312">
        <f t="shared" si="69"/>
        <v>0</v>
      </c>
      <c r="J211" s="312">
        <f t="shared" si="70"/>
        <v>0</v>
      </c>
      <c r="K211" s="147">
        <f t="shared" si="71"/>
        <v>0</v>
      </c>
      <c r="L211" s="312">
        <f t="shared" si="72"/>
        <v>0</v>
      </c>
      <c r="M211" s="312">
        <f t="shared" si="73"/>
        <v>0</v>
      </c>
      <c r="N211" s="312">
        <f t="shared" si="74"/>
        <v>0</v>
      </c>
      <c r="O211" s="312">
        <f t="shared" si="75"/>
        <v>0</v>
      </c>
      <c r="P211" s="312">
        <f t="shared" si="76"/>
        <v>0</v>
      </c>
      <c r="Q211" s="312">
        <f t="shared" si="77"/>
        <v>0</v>
      </c>
      <c r="R211" s="312">
        <f t="shared" si="78"/>
        <v>0</v>
      </c>
      <c r="S211" s="312">
        <f t="shared" si="79"/>
        <v>0</v>
      </c>
      <c r="T211" s="312">
        <f t="shared" si="80"/>
        <v>0</v>
      </c>
      <c r="U211" s="86">
        <f t="shared" si="81"/>
        <v>0</v>
      </c>
      <c r="V211" s="312">
        <f t="shared" si="82"/>
        <v>0.46095444685466375</v>
      </c>
      <c r="W211" s="312">
        <f t="shared" si="83"/>
        <v>0.46682227409136384</v>
      </c>
      <c r="X211" s="312">
        <f t="shared" si="93"/>
        <v>8.1566068515497553E-2</v>
      </c>
      <c r="Y211" s="312">
        <f t="shared" si="94"/>
        <v>4.8661800486618008E-2</v>
      </c>
      <c r="Z211" s="312">
        <f t="shared" si="95"/>
        <v>0</v>
      </c>
      <c r="AA211" s="312">
        <f t="shared" si="96"/>
        <v>0</v>
      </c>
      <c r="AB211" s="312">
        <f t="shared" si="97"/>
        <v>0</v>
      </c>
      <c r="AC211" s="312">
        <f t="shared" si="84"/>
        <v>0.44236913246497911</v>
      </c>
      <c r="AD211" s="147">
        <f t="shared" si="85"/>
        <v>0.56639395846444307</v>
      </c>
      <c r="AE211" s="312">
        <f t="shared" si="86"/>
        <v>5.5294442908487701E-2</v>
      </c>
      <c r="AF211" s="312">
        <f t="shared" si="87"/>
        <v>1.0071338648762065</v>
      </c>
      <c r="AG211" s="312">
        <f t="shared" si="88"/>
        <v>0.3673094582185491</v>
      </c>
      <c r="AH211" s="312">
        <f t="shared" si="89"/>
        <v>7.3909830007390986E-2</v>
      </c>
      <c r="AI211" s="147">
        <f t="shared" si="90"/>
        <v>0</v>
      </c>
      <c r="AJ211" s="164">
        <f t="shared" si="98"/>
        <v>0.22964085343084062</v>
      </c>
      <c r="AK211" s="223">
        <f t="shared" si="27"/>
        <v>1.9598997493734336</v>
      </c>
      <c r="AL211" s="204">
        <f>AVERAGE(V211:W211)</f>
        <v>0.46388836047301379</v>
      </c>
      <c r="AM211" s="204">
        <f t="shared" si="29"/>
        <v>2.6045573800423112E-2</v>
      </c>
      <c r="AN211" s="204">
        <f t="shared" si="92"/>
        <v>0.35468584461263664</v>
      </c>
      <c r="AO211" s="194">
        <f t="shared" si="31"/>
        <v>0</v>
      </c>
      <c r="AP211" s="204"/>
      <c r="AQ211" s="204"/>
    </row>
    <row r="212" spans="1:43">
      <c r="A212" s="151" t="s">
        <v>86</v>
      </c>
      <c r="B212" s="252"/>
      <c r="C212" s="137">
        <f>(C190/$C$139)*100</f>
        <v>3.3333333333333335</v>
      </c>
      <c r="D212" s="312">
        <f t="shared" si="64"/>
        <v>0</v>
      </c>
      <c r="E212" s="312">
        <f t="shared" si="65"/>
        <v>1.1278195488721803</v>
      </c>
      <c r="F212" s="312">
        <f t="shared" si="66"/>
        <v>2</v>
      </c>
      <c r="G212" s="312">
        <f t="shared" si="67"/>
        <v>2.1072796934865901</v>
      </c>
      <c r="H212" s="312">
        <f t="shared" si="68"/>
        <v>5.2631578947368416</v>
      </c>
      <c r="I212" s="312">
        <f t="shared" si="69"/>
        <v>27.27272727272727</v>
      </c>
      <c r="J212" s="312">
        <f t="shared" si="70"/>
        <v>36</v>
      </c>
      <c r="K212" s="147">
        <f t="shared" si="71"/>
        <v>52.136752136752143</v>
      </c>
      <c r="L212" s="312">
        <f t="shared" si="72"/>
        <v>7.389162561576355</v>
      </c>
      <c r="M212" s="312">
        <f t="shared" si="73"/>
        <v>0</v>
      </c>
      <c r="N212" s="312">
        <f t="shared" si="74"/>
        <v>7.18954248366013</v>
      </c>
      <c r="O212" s="312">
        <f t="shared" si="75"/>
        <v>0</v>
      </c>
      <c r="P212" s="312">
        <f t="shared" si="76"/>
        <v>4.7619047619047619</v>
      </c>
      <c r="Q212" s="312">
        <f t="shared" si="77"/>
        <v>0</v>
      </c>
      <c r="R212" s="312">
        <f t="shared" si="78"/>
        <v>0</v>
      </c>
      <c r="S212" s="312">
        <f t="shared" si="79"/>
        <v>0</v>
      </c>
      <c r="T212" s="312">
        <f t="shared" si="80"/>
        <v>0</v>
      </c>
      <c r="U212" s="86">
        <f t="shared" si="81"/>
        <v>0</v>
      </c>
      <c r="V212" s="312">
        <f t="shared" si="82"/>
        <v>37.066160520607376</v>
      </c>
      <c r="W212" s="312">
        <f t="shared" si="83"/>
        <v>6.9023007669223073</v>
      </c>
      <c r="X212" s="312">
        <f t="shared" si="93"/>
        <v>0</v>
      </c>
      <c r="Y212" s="312">
        <f t="shared" si="94"/>
        <v>0</v>
      </c>
      <c r="Z212" s="312">
        <f t="shared" si="95"/>
        <v>0</v>
      </c>
      <c r="AA212" s="312">
        <f t="shared" si="96"/>
        <v>0</v>
      </c>
      <c r="AB212" s="312">
        <f t="shared" si="97"/>
        <v>0</v>
      </c>
      <c r="AC212" s="312">
        <f t="shared" si="84"/>
        <v>16.957483411157533</v>
      </c>
      <c r="AD212" s="147">
        <f t="shared" si="85"/>
        <v>1.44745122718691</v>
      </c>
      <c r="AE212" s="312">
        <f t="shared" si="86"/>
        <v>2.3500138236107273</v>
      </c>
      <c r="AF212" s="312">
        <f t="shared" si="87"/>
        <v>6.1686949223667646</v>
      </c>
      <c r="AG212" s="312">
        <f t="shared" si="88"/>
        <v>1.5610651974288337</v>
      </c>
      <c r="AH212" s="312">
        <f t="shared" si="89"/>
        <v>2.7346637102734666</v>
      </c>
      <c r="AI212" s="147">
        <f t="shared" si="90"/>
        <v>1.0101010101010102</v>
      </c>
      <c r="AJ212" s="164">
        <f t="shared" si="98"/>
        <v>6.9303773250971252</v>
      </c>
      <c r="AK212" s="223">
        <f t="shared" si="27"/>
        <v>1.7450330807862569</v>
      </c>
      <c r="AL212" s="204">
        <f t="shared" ref="AL212:AL219" si="99">AVERAGE(V212:W212)</f>
        <v>21.984230643764842</v>
      </c>
      <c r="AM212" s="204">
        <f t="shared" si="29"/>
        <v>0</v>
      </c>
      <c r="AN212" s="204">
        <f t="shared" si="92"/>
        <v>6.9183161539850566</v>
      </c>
      <c r="AO212" s="194">
        <f t="shared" si="31"/>
        <v>1.0101010101010102</v>
      </c>
      <c r="AP212" s="204"/>
      <c r="AQ212" s="204"/>
    </row>
    <row r="213" spans="1:43">
      <c r="A213" s="151" t="s">
        <v>87</v>
      </c>
      <c r="B213" s="252"/>
      <c r="C213" s="137">
        <f t="shared" si="63"/>
        <v>0</v>
      </c>
      <c r="D213" s="312">
        <f t="shared" si="64"/>
        <v>0</v>
      </c>
      <c r="E213" s="312">
        <f t="shared" si="65"/>
        <v>0.37593984962406013</v>
      </c>
      <c r="F213" s="312">
        <f t="shared" si="66"/>
        <v>1</v>
      </c>
      <c r="G213" s="312">
        <f t="shared" si="67"/>
        <v>0.57471264367816088</v>
      </c>
      <c r="H213" s="312">
        <f t="shared" si="68"/>
        <v>0</v>
      </c>
      <c r="I213" s="312">
        <f t="shared" si="69"/>
        <v>4.5454545454545459</v>
      </c>
      <c r="J213" s="312">
        <f t="shared" si="70"/>
        <v>1.5</v>
      </c>
      <c r="K213" s="147">
        <f t="shared" si="71"/>
        <v>0</v>
      </c>
      <c r="L213" s="312">
        <f t="shared" si="72"/>
        <v>4.4334975369458132</v>
      </c>
      <c r="M213" s="312">
        <f t="shared" si="73"/>
        <v>3.4883720930232558</v>
      </c>
      <c r="N213" s="312">
        <f t="shared" si="74"/>
        <v>2.6143790849673203</v>
      </c>
      <c r="O213" s="312">
        <f t="shared" si="75"/>
        <v>1.2422360248447204</v>
      </c>
      <c r="P213" s="312">
        <f t="shared" si="76"/>
        <v>0</v>
      </c>
      <c r="Q213" s="312">
        <f t="shared" si="77"/>
        <v>0</v>
      </c>
      <c r="R213" s="312">
        <f t="shared" si="78"/>
        <v>0</v>
      </c>
      <c r="S213" s="312">
        <f t="shared" si="79"/>
        <v>0</v>
      </c>
      <c r="T213" s="312">
        <f t="shared" si="80"/>
        <v>0.58479532163742687</v>
      </c>
      <c r="U213" s="86">
        <f t="shared" si="81"/>
        <v>0</v>
      </c>
      <c r="V213" s="312">
        <f t="shared" si="82"/>
        <v>0.48806941431670281</v>
      </c>
      <c r="W213" s="312">
        <f t="shared" si="83"/>
        <v>0.95031677225741917</v>
      </c>
      <c r="X213" s="312">
        <f t="shared" si="93"/>
        <v>8.1566068515497553E-2</v>
      </c>
      <c r="Y213" s="312">
        <f t="shared" si="94"/>
        <v>0.29197080291970801</v>
      </c>
      <c r="Z213" s="312">
        <f t="shared" si="95"/>
        <v>0.36363636363636365</v>
      </c>
      <c r="AA213" s="312">
        <f t="shared" si="96"/>
        <v>0.50041701417848206</v>
      </c>
      <c r="AB213" s="312">
        <f t="shared" si="97"/>
        <v>0.1773049645390071</v>
      </c>
      <c r="AC213" s="312">
        <f t="shared" si="84"/>
        <v>2.8753993610223643</v>
      </c>
      <c r="AD213" s="147">
        <f t="shared" si="85"/>
        <v>1.3845185651353054</v>
      </c>
      <c r="AE213" s="312">
        <f t="shared" si="86"/>
        <v>1.1888305225324853</v>
      </c>
      <c r="AF213" s="312">
        <f t="shared" si="87"/>
        <v>0.33571128829206881</v>
      </c>
      <c r="AG213" s="312">
        <f t="shared" si="88"/>
        <v>0</v>
      </c>
      <c r="AH213" s="312">
        <f t="shared" si="89"/>
        <v>0</v>
      </c>
      <c r="AI213" s="147">
        <f t="shared" si="90"/>
        <v>0</v>
      </c>
      <c r="AJ213" s="164">
        <f t="shared" si="98"/>
        <v>0.79035548072453887</v>
      </c>
      <c r="AK213" s="223">
        <f t="shared" si="27"/>
        <v>0.650217497767407</v>
      </c>
      <c r="AL213" s="204">
        <f t="shared" si="99"/>
        <v>0.71919309328706094</v>
      </c>
      <c r="AM213" s="204">
        <f t="shared" si="29"/>
        <v>0.28297904275781166</v>
      </c>
      <c r="AN213" s="204">
        <f t="shared" si="92"/>
        <v>1.8162494828967182</v>
      </c>
      <c r="AO213" s="194">
        <f t="shared" si="31"/>
        <v>0</v>
      </c>
      <c r="AP213" s="204"/>
      <c r="AQ213" s="204"/>
    </row>
    <row r="214" spans="1:43">
      <c r="A214" s="151" t="s">
        <v>261</v>
      </c>
      <c r="B214" s="252"/>
      <c r="C214" s="137">
        <f t="shared" si="63"/>
        <v>0</v>
      </c>
      <c r="D214" s="312">
        <f t="shared" si="64"/>
        <v>0</v>
      </c>
      <c r="E214" s="312">
        <f t="shared" si="65"/>
        <v>0</v>
      </c>
      <c r="F214" s="312">
        <f t="shared" si="66"/>
        <v>0</v>
      </c>
      <c r="G214" s="312">
        <f t="shared" si="67"/>
        <v>0.19157088122605362</v>
      </c>
      <c r="H214" s="312">
        <f t="shared" si="68"/>
        <v>0</v>
      </c>
      <c r="I214" s="312">
        <f t="shared" si="69"/>
        <v>0</v>
      </c>
      <c r="J214" s="312">
        <f t="shared" si="70"/>
        <v>0</v>
      </c>
      <c r="K214" s="147">
        <f t="shared" si="71"/>
        <v>0</v>
      </c>
      <c r="L214" s="312">
        <f t="shared" si="72"/>
        <v>0</v>
      </c>
      <c r="M214" s="312">
        <f t="shared" si="73"/>
        <v>0</v>
      </c>
      <c r="N214" s="312">
        <f t="shared" si="74"/>
        <v>0</v>
      </c>
      <c r="O214" s="312">
        <f t="shared" si="75"/>
        <v>0</v>
      </c>
      <c r="P214" s="312">
        <f t="shared" si="76"/>
        <v>0</v>
      </c>
      <c r="Q214" s="312">
        <f t="shared" si="77"/>
        <v>0</v>
      </c>
      <c r="R214" s="312">
        <f t="shared" si="78"/>
        <v>0</v>
      </c>
      <c r="S214" s="312">
        <f t="shared" si="79"/>
        <v>0</v>
      </c>
      <c r="T214" s="312">
        <f t="shared" si="80"/>
        <v>0</v>
      </c>
      <c r="U214" s="86">
        <f t="shared" si="81"/>
        <v>0</v>
      </c>
      <c r="V214" s="312">
        <f t="shared" si="82"/>
        <v>0</v>
      </c>
      <c r="W214" s="312">
        <f t="shared" si="83"/>
        <v>0</v>
      </c>
      <c r="X214" s="312">
        <f t="shared" si="93"/>
        <v>0</v>
      </c>
      <c r="Y214" s="312">
        <f t="shared" si="94"/>
        <v>0</v>
      </c>
      <c r="Z214" s="312">
        <f t="shared" si="95"/>
        <v>0</v>
      </c>
      <c r="AA214" s="312">
        <f t="shared" si="96"/>
        <v>0</v>
      </c>
      <c r="AB214" s="312">
        <f t="shared" si="97"/>
        <v>0</v>
      </c>
      <c r="AC214" s="312">
        <f t="shared" si="84"/>
        <v>2.4576062914721059E-2</v>
      </c>
      <c r="AD214" s="147">
        <f t="shared" si="85"/>
        <v>0</v>
      </c>
      <c r="AE214" s="312">
        <f t="shared" si="86"/>
        <v>0</v>
      </c>
      <c r="AF214" s="312">
        <f t="shared" si="87"/>
        <v>0</v>
      </c>
      <c r="AG214" s="312">
        <f t="shared" si="88"/>
        <v>0</v>
      </c>
      <c r="AH214" s="312">
        <f t="shared" si="89"/>
        <v>0</v>
      </c>
      <c r="AI214" s="147">
        <f t="shared" si="90"/>
        <v>0</v>
      </c>
      <c r="AJ214" s="164">
        <f t="shared" si="98"/>
        <v>2.7306736571912288E-3</v>
      </c>
      <c r="AK214" s="223">
        <f t="shared" si="27"/>
        <v>6.3856960408684535E-2</v>
      </c>
      <c r="AL214" s="204">
        <f t="shared" si="99"/>
        <v>0</v>
      </c>
      <c r="AM214" s="204">
        <f t="shared" si="29"/>
        <v>0</v>
      </c>
      <c r="AN214" s="204">
        <f t="shared" si="92"/>
        <v>8.1920209715736856E-3</v>
      </c>
      <c r="AO214" s="194">
        <f t="shared" si="31"/>
        <v>0</v>
      </c>
      <c r="AP214" s="204"/>
      <c r="AQ214" s="204"/>
    </row>
    <row r="215" spans="1:43">
      <c r="A215" s="151" t="s">
        <v>1411</v>
      </c>
      <c r="B215" s="252"/>
      <c r="C215" s="137">
        <f t="shared" si="63"/>
        <v>0</v>
      </c>
      <c r="D215" s="312">
        <f t="shared" si="64"/>
        <v>0</v>
      </c>
      <c r="E215" s="312">
        <f t="shared" si="65"/>
        <v>0.37593984962406013</v>
      </c>
      <c r="F215" s="312">
        <f t="shared" si="66"/>
        <v>2</v>
      </c>
      <c r="G215" s="312">
        <f t="shared" si="67"/>
        <v>2.490421455938697</v>
      </c>
      <c r="H215" s="312">
        <f t="shared" si="68"/>
        <v>0</v>
      </c>
      <c r="I215" s="312">
        <f t="shared" si="69"/>
        <v>0</v>
      </c>
      <c r="J215" s="312">
        <f t="shared" si="70"/>
        <v>2</v>
      </c>
      <c r="K215" s="147">
        <f t="shared" si="71"/>
        <v>0</v>
      </c>
      <c r="L215" s="312">
        <f t="shared" si="72"/>
        <v>7.8817733990147785</v>
      </c>
      <c r="M215" s="312">
        <f t="shared" si="73"/>
        <v>1.1627906976744187</v>
      </c>
      <c r="N215" s="312">
        <f t="shared" si="74"/>
        <v>0</v>
      </c>
      <c r="O215" s="312">
        <f t="shared" si="75"/>
        <v>0</v>
      </c>
      <c r="P215" s="312">
        <f t="shared" si="76"/>
        <v>0</v>
      </c>
      <c r="Q215" s="312">
        <f t="shared" si="77"/>
        <v>0</v>
      </c>
      <c r="R215" s="312">
        <f t="shared" si="78"/>
        <v>0</v>
      </c>
      <c r="S215" s="312">
        <f t="shared" si="79"/>
        <v>0</v>
      </c>
      <c r="T215" s="312">
        <f t="shared" si="80"/>
        <v>0</v>
      </c>
      <c r="U215" s="86">
        <f t="shared" si="81"/>
        <v>0</v>
      </c>
      <c r="V215" s="312">
        <f t="shared" si="82"/>
        <v>1.3015184381778742</v>
      </c>
      <c r="W215" s="312">
        <f t="shared" si="83"/>
        <v>0.55018339446482156</v>
      </c>
      <c r="X215" s="312">
        <f t="shared" si="93"/>
        <v>0.897226753670473</v>
      </c>
      <c r="Y215" s="312">
        <f t="shared" si="94"/>
        <v>1.4111922141119222</v>
      </c>
      <c r="Z215" s="312">
        <f t="shared" si="95"/>
        <v>2.8363636363636364</v>
      </c>
      <c r="AA215" s="312">
        <f t="shared" si="96"/>
        <v>11.175979983319433</v>
      </c>
      <c r="AB215" s="312">
        <f t="shared" si="97"/>
        <v>1.773049645390071</v>
      </c>
      <c r="AC215" s="312">
        <f t="shared" si="84"/>
        <v>3.4406488080609483</v>
      </c>
      <c r="AD215" s="147">
        <f t="shared" si="85"/>
        <v>2.5173064820641913</v>
      </c>
      <c r="AE215" s="312">
        <f t="shared" si="86"/>
        <v>0.47000276472214542</v>
      </c>
      <c r="AF215" s="312">
        <f t="shared" si="87"/>
        <v>0.50356693243810324</v>
      </c>
      <c r="AG215" s="312">
        <f t="shared" si="88"/>
        <v>0.7346189164370982</v>
      </c>
      <c r="AH215" s="312">
        <f t="shared" si="89"/>
        <v>0.44345898004434592</v>
      </c>
      <c r="AI215" s="147">
        <f t="shared" si="90"/>
        <v>0</v>
      </c>
      <c r="AJ215" s="164">
        <f t="shared" si="98"/>
        <v>2.8781632617359301</v>
      </c>
      <c r="AK215" s="223">
        <f t="shared" si="27"/>
        <v>1.6221204351875855</v>
      </c>
      <c r="AL215" s="204">
        <f t="shared" si="99"/>
        <v>0.92585091632134786</v>
      </c>
      <c r="AM215" s="204">
        <f t="shared" si="29"/>
        <v>3.6187624465711075</v>
      </c>
      <c r="AN215" s="204">
        <f t="shared" si="92"/>
        <v>2.1426526849490952</v>
      </c>
      <c r="AO215" s="194">
        <f t="shared" si="31"/>
        <v>0</v>
      </c>
      <c r="AP215" s="204"/>
      <c r="AQ215" s="204"/>
    </row>
    <row r="216" spans="1:43">
      <c r="A216" s="151" t="s">
        <v>88</v>
      </c>
      <c r="B216" s="252"/>
      <c r="C216" s="137">
        <f t="shared" si="63"/>
        <v>0</v>
      </c>
      <c r="D216" s="312">
        <f t="shared" si="64"/>
        <v>16.666666666666664</v>
      </c>
      <c r="E216" s="312">
        <f t="shared" si="65"/>
        <v>4.8872180451127818</v>
      </c>
      <c r="F216" s="312">
        <f t="shared" si="66"/>
        <v>8</v>
      </c>
      <c r="G216" s="312">
        <f t="shared" si="67"/>
        <v>7.8544061302681989</v>
      </c>
      <c r="H216" s="312">
        <f t="shared" si="68"/>
        <v>5.2631578947368416</v>
      </c>
      <c r="I216" s="312">
        <f t="shared" si="69"/>
        <v>4.5454545454545459</v>
      </c>
      <c r="J216" s="312">
        <f t="shared" si="70"/>
        <v>4.5</v>
      </c>
      <c r="K216" s="147">
        <f t="shared" si="71"/>
        <v>2.5641025641025639</v>
      </c>
      <c r="L216" s="312">
        <f t="shared" si="72"/>
        <v>5.9113300492610836</v>
      </c>
      <c r="M216" s="312">
        <f t="shared" si="73"/>
        <v>15.11627906976744</v>
      </c>
      <c r="N216" s="312">
        <f t="shared" si="74"/>
        <v>3.2679738562091507</v>
      </c>
      <c r="O216" s="312">
        <f t="shared" si="75"/>
        <v>6.2111801242236027</v>
      </c>
      <c r="P216" s="312">
        <f t="shared" si="76"/>
        <v>19.047619047619047</v>
      </c>
      <c r="Q216" s="312">
        <f t="shared" si="77"/>
        <v>7.6923076923076925</v>
      </c>
      <c r="R216" s="312">
        <f t="shared" si="78"/>
        <v>0</v>
      </c>
      <c r="S216" s="312">
        <f t="shared" si="79"/>
        <v>0</v>
      </c>
      <c r="T216" s="312">
        <f t="shared" si="80"/>
        <v>3.5087719298245612</v>
      </c>
      <c r="U216" s="86">
        <f t="shared" si="81"/>
        <v>6.0150375939849621</v>
      </c>
      <c r="V216" s="312">
        <f t="shared" si="82"/>
        <v>2.2234273318872018</v>
      </c>
      <c r="W216" s="312">
        <f t="shared" si="83"/>
        <v>2.7009003001000331</v>
      </c>
      <c r="X216" s="312">
        <f t="shared" si="93"/>
        <v>13.539967373572596</v>
      </c>
      <c r="Y216" s="312">
        <f t="shared" si="94"/>
        <v>9.2944038929440396</v>
      </c>
      <c r="Z216" s="312">
        <f t="shared" si="95"/>
        <v>10.109090909090909</v>
      </c>
      <c r="AA216" s="312">
        <f t="shared" si="96"/>
        <v>14.428690575479566</v>
      </c>
      <c r="AB216" s="312">
        <f t="shared" si="97"/>
        <v>11.879432624113475</v>
      </c>
      <c r="AC216" s="312">
        <f t="shared" si="84"/>
        <v>4.3499631359056279</v>
      </c>
      <c r="AD216" s="147">
        <f t="shared" si="85"/>
        <v>0.62932662051604782</v>
      </c>
      <c r="AE216" s="312">
        <f t="shared" si="86"/>
        <v>0.52529720763063303</v>
      </c>
      <c r="AF216" s="312">
        <f t="shared" si="87"/>
        <v>0.29374737725556022</v>
      </c>
      <c r="AG216" s="312">
        <f t="shared" si="88"/>
        <v>0.64279155188246095</v>
      </c>
      <c r="AH216" s="312">
        <f t="shared" si="89"/>
        <v>0</v>
      </c>
      <c r="AI216" s="147">
        <f t="shared" si="90"/>
        <v>0</v>
      </c>
      <c r="AJ216" s="164">
        <f t="shared" si="98"/>
        <v>7.6839114181788331</v>
      </c>
      <c r="AK216" s="223">
        <f t="shared" si="27"/>
        <v>6.9138747251269939</v>
      </c>
      <c r="AL216" s="204">
        <f t="shared" si="99"/>
        <v>2.4621638159936174</v>
      </c>
      <c r="AM216" s="204">
        <f t="shared" si="29"/>
        <v>11.850317075040117</v>
      </c>
      <c r="AN216" s="204">
        <f t="shared" si="92"/>
        <v>1.8348623213507695</v>
      </c>
      <c r="AO216" s="194">
        <f t="shared" si="31"/>
        <v>0</v>
      </c>
      <c r="AP216" s="204"/>
      <c r="AQ216" s="204"/>
    </row>
    <row r="217" spans="1:43">
      <c r="A217" s="151" t="s">
        <v>89</v>
      </c>
      <c r="B217" s="252"/>
      <c r="C217" s="137">
        <f>(C195/$C$139)*100</f>
        <v>3.3333333333333335</v>
      </c>
      <c r="D217" s="312">
        <f t="shared" si="64"/>
        <v>0</v>
      </c>
      <c r="E217" s="312">
        <f t="shared" si="65"/>
        <v>6.7669172932330826</v>
      </c>
      <c r="F217" s="312">
        <f t="shared" si="66"/>
        <v>9</v>
      </c>
      <c r="G217" s="312">
        <f t="shared" si="67"/>
        <v>6.3218390804597711</v>
      </c>
      <c r="H217" s="312">
        <f t="shared" si="68"/>
        <v>0</v>
      </c>
      <c r="I217" s="312">
        <f t="shared" si="69"/>
        <v>0</v>
      </c>
      <c r="J217" s="312">
        <f t="shared" si="70"/>
        <v>1.5</v>
      </c>
      <c r="K217" s="147">
        <f t="shared" si="71"/>
        <v>0</v>
      </c>
      <c r="L217" s="312">
        <f t="shared" si="72"/>
        <v>6.8965517241379306</v>
      </c>
      <c r="M217" s="312">
        <f t="shared" si="73"/>
        <v>11.627906976744185</v>
      </c>
      <c r="N217" s="312">
        <f t="shared" si="74"/>
        <v>6.5359477124183014</v>
      </c>
      <c r="O217" s="312">
        <f t="shared" si="75"/>
        <v>16.149068322981368</v>
      </c>
      <c r="P217" s="312">
        <f t="shared" si="76"/>
        <v>9.5238095238095237</v>
      </c>
      <c r="Q217" s="312">
        <f t="shared" si="77"/>
        <v>7.6923076923076925</v>
      </c>
      <c r="R217" s="312">
        <f t="shared" si="78"/>
        <v>7.6923076923076925</v>
      </c>
      <c r="S217" s="312">
        <f t="shared" si="79"/>
        <v>0</v>
      </c>
      <c r="T217" s="312">
        <f t="shared" si="80"/>
        <v>18.128654970760234</v>
      </c>
      <c r="U217" s="86">
        <f t="shared" si="81"/>
        <v>2.2556390977443606</v>
      </c>
      <c r="V217" s="312">
        <f t="shared" si="82"/>
        <v>2.8470715835140998</v>
      </c>
      <c r="W217" s="312">
        <f t="shared" si="83"/>
        <v>8.1860620206735586</v>
      </c>
      <c r="X217" s="312">
        <f t="shared" si="93"/>
        <v>2.5285481239804239</v>
      </c>
      <c r="Y217" s="312">
        <f t="shared" si="94"/>
        <v>2.7250608272506085</v>
      </c>
      <c r="Z217" s="312">
        <f t="shared" si="95"/>
        <v>6.1090909090909093</v>
      </c>
      <c r="AA217" s="312">
        <f t="shared" si="96"/>
        <v>5.9216013344453717</v>
      </c>
      <c r="AB217" s="312">
        <f t="shared" si="97"/>
        <v>3.1914893617021276</v>
      </c>
      <c r="AC217" s="312">
        <f t="shared" si="84"/>
        <v>6.2177439174244284</v>
      </c>
      <c r="AD217" s="147">
        <f t="shared" si="85"/>
        <v>15.229704216488358</v>
      </c>
      <c r="AE217" s="312">
        <f t="shared" si="86"/>
        <v>8.1282831075476913</v>
      </c>
      <c r="AF217" s="312">
        <f t="shared" si="87"/>
        <v>4.657994125052455</v>
      </c>
      <c r="AG217" s="312">
        <f t="shared" si="88"/>
        <v>3.5812672176308542</v>
      </c>
      <c r="AH217" s="312">
        <f t="shared" si="89"/>
        <v>1.5521064301552108</v>
      </c>
      <c r="AI217" s="147">
        <f t="shared" si="90"/>
        <v>2.5252525252525251</v>
      </c>
      <c r="AJ217" s="164">
        <f t="shared" si="98"/>
        <v>5.8840413660633208</v>
      </c>
      <c r="AK217" s="223">
        <f t="shared" si="27"/>
        <v>7.3629187912309506</v>
      </c>
      <c r="AL217" s="204">
        <f t="shared" si="99"/>
        <v>5.5165668020938288</v>
      </c>
      <c r="AM217" s="204">
        <f t="shared" si="29"/>
        <v>4.0951581112938893</v>
      </c>
      <c r="AN217" s="204">
        <f t="shared" si="92"/>
        <v>9.8585770804868265</v>
      </c>
      <c r="AO217" s="194">
        <f t="shared" si="31"/>
        <v>2.5252525252525251</v>
      </c>
      <c r="AP217" s="204"/>
      <c r="AQ217" s="204"/>
    </row>
    <row r="218" spans="1:43">
      <c r="A218" s="151" t="s">
        <v>90</v>
      </c>
      <c r="B218" s="252"/>
      <c r="C218" s="137">
        <f t="shared" si="63"/>
        <v>0</v>
      </c>
      <c r="D218" s="312">
        <f t="shared" si="64"/>
        <v>0</v>
      </c>
      <c r="E218" s="312">
        <f t="shared" si="65"/>
        <v>0.37593984962406013</v>
      </c>
      <c r="F218" s="312">
        <f t="shared" si="66"/>
        <v>2</v>
      </c>
      <c r="G218" s="312">
        <f t="shared" si="67"/>
        <v>0.38314176245210724</v>
      </c>
      <c r="H218" s="312">
        <f t="shared" si="68"/>
        <v>0</v>
      </c>
      <c r="I218" s="312">
        <f t="shared" si="69"/>
        <v>0</v>
      </c>
      <c r="J218" s="312">
        <f t="shared" si="70"/>
        <v>0</v>
      </c>
      <c r="K218" s="147">
        <f t="shared" si="71"/>
        <v>0</v>
      </c>
      <c r="L218" s="312">
        <f t="shared" si="72"/>
        <v>0.49261083743842365</v>
      </c>
      <c r="M218" s="312">
        <f t="shared" si="73"/>
        <v>0</v>
      </c>
      <c r="N218" s="312">
        <f t="shared" si="74"/>
        <v>0</v>
      </c>
      <c r="O218" s="312">
        <f t="shared" si="75"/>
        <v>0</v>
      </c>
      <c r="P218" s="312">
        <f t="shared" si="76"/>
        <v>0</v>
      </c>
      <c r="Q218" s="312">
        <f t="shared" si="77"/>
        <v>0</v>
      </c>
      <c r="R218" s="312">
        <f t="shared" si="78"/>
        <v>0</v>
      </c>
      <c r="S218" s="312">
        <f t="shared" si="79"/>
        <v>0</v>
      </c>
      <c r="T218" s="312">
        <f t="shared" si="80"/>
        <v>0</v>
      </c>
      <c r="U218" s="86">
        <f t="shared" si="81"/>
        <v>0</v>
      </c>
      <c r="V218" s="312">
        <f t="shared" si="82"/>
        <v>1.4642082429501084</v>
      </c>
      <c r="W218" s="312">
        <f t="shared" si="83"/>
        <v>0.50016672224074687</v>
      </c>
      <c r="X218" s="312">
        <f t="shared" si="93"/>
        <v>0.5709624796084829</v>
      </c>
      <c r="Y218" s="312">
        <f t="shared" si="94"/>
        <v>0.58394160583941601</v>
      </c>
      <c r="Z218" s="312">
        <f t="shared" si="95"/>
        <v>0.72727272727272729</v>
      </c>
      <c r="AA218" s="312">
        <f t="shared" si="96"/>
        <v>0.8340283569641368</v>
      </c>
      <c r="AB218" s="312">
        <f t="shared" si="97"/>
        <v>0.88652482269503552</v>
      </c>
      <c r="AC218" s="312">
        <f t="shared" si="84"/>
        <v>1.8186286556893587</v>
      </c>
      <c r="AD218" s="147">
        <f t="shared" si="85"/>
        <v>1.3215859030837005</v>
      </c>
      <c r="AE218" s="312">
        <f t="shared" si="86"/>
        <v>3.1794304672380425</v>
      </c>
      <c r="AF218" s="312">
        <f t="shared" si="87"/>
        <v>0.62945866554762897</v>
      </c>
      <c r="AG218" s="312">
        <f t="shared" si="88"/>
        <v>1.0101010101010102</v>
      </c>
      <c r="AH218" s="312">
        <f t="shared" si="89"/>
        <v>0.44345898004434592</v>
      </c>
      <c r="AI218" s="147">
        <f t="shared" si="90"/>
        <v>0</v>
      </c>
      <c r="AJ218" s="164">
        <f t="shared" si="98"/>
        <v>0.96747994626041256</v>
      </c>
      <c r="AK218" s="223">
        <f t="shared" si="27"/>
        <v>0.91969387069205588</v>
      </c>
      <c r="AL218" s="204">
        <f t="shared" si="99"/>
        <v>0.98218748259542765</v>
      </c>
      <c r="AM218" s="204">
        <f t="shared" si="29"/>
        <v>0.72054599847595979</v>
      </c>
      <c r="AN218" s="204">
        <f t="shared" si="92"/>
        <v>2.1065483420037006</v>
      </c>
      <c r="AO218" s="194">
        <f t="shared" si="31"/>
        <v>0</v>
      </c>
      <c r="AP218" s="204"/>
      <c r="AQ218" s="204"/>
    </row>
    <row r="219" spans="1:43">
      <c r="A219" s="151" t="s">
        <v>91</v>
      </c>
      <c r="B219" s="252"/>
      <c r="C219" s="137">
        <f>(C197/$C$139)*100</f>
        <v>0</v>
      </c>
      <c r="D219" s="312">
        <f t="shared" si="64"/>
        <v>0</v>
      </c>
      <c r="E219" s="312">
        <f t="shared" si="65"/>
        <v>0</v>
      </c>
      <c r="F219" s="312">
        <f t="shared" si="66"/>
        <v>0</v>
      </c>
      <c r="G219" s="312">
        <f t="shared" si="67"/>
        <v>0</v>
      </c>
      <c r="H219" s="312">
        <f t="shared" si="68"/>
        <v>0</v>
      </c>
      <c r="I219" s="312">
        <f t="shared" si="69"/>
        <v>0</v>
      </c>
      <c r="J219" s="312">
        <f t="shared" si="70"/>
        <v>0</v>
      </c>
      <c r="K219" s="147">
        <f t="shared" si="71"/>
        <v>0</v>
      </c>
      <c r="L219" s="312">
        <f t="shared" si="72"/>
        <v>0</v>
      </c>
      <c r="M219" s="312">
        <f t="shared" si="73"/>
        <v>0</v>
      </c>
      <c r="N219" s="312">
        <f t="shared" si="74"/>
        <v>0</v>
      </c>
      <c r="O219" s="312">
        <f t="shared" si="75"/>
        <v>0</v>
      </c>
      <c r="P219" s="312">
        <f t="shared" si="76"/>
        <v>0</v>
      </c>
      <c r="Q219" s="312">
        <f t="shared" si="77"/>
        <v>0</v>
      </c>
      <c r="R219" s="312">
        <f t="shared" si="78"/>
        <v>0</v>
      </c>
      <c r="S219" s="312">
        <f t="shared" si="79"/>
        <v>0</v>
      </c>
      <c r="T219" s="312">
        <f t="shared" si="80"/>
        <v>0</v>
      </c>
      <c r="U219" s="86">
        <f t="shared" si="81"/>
        <v>0</v>
      </c>
      <c r="V219" s="312">
        <f t="shared" si="82"/>
        <v>2.7114967462039046E-2</v>
      </c>
      <c r="W219" s="312">
        <f t="shared" si="83"/>
        <v>0</v>
      </c>
      <c r="X219" s="312">
        <f t="shared" si="93"/>
        <v>0</v>
      </c>
      <c r="Y219" s="312">
        <f t="shared" si="94"/>
        <v>0</v>
      </c>
      <c r="Z219" s="312">
        <f t="shared" si="95"/>
        <v>0</v>
      </c>
      <c r="AA219" s="312">
        <f t="shared" si="96"/>
        <v>0</v>
      </c>
      <c r="AB219" s="312">
        <f t="shared" si="97"/>
        <v>0</v>
      </c>
      <c r="AC219" s="312">
        <f t="shared" si="84"/>
        <v>0.19660850331776847</v>
      </c>
      <c r="AD219" s="147">
        <f t="shared" si="85"/>
        <v>0</v>
      </c>
      <c r="AE219" s="312">
        <f t="shared" si="86"/>
        <v>0</v>
      </c>
      <c r="AF219" s="312">
        <f t="shared" si="87"/>
        <v>0</v>
      </c>
      <c r="AG219" s="312">
        <f t="shared" si="88"/>
        <v>0</v>
      </c>
      <c r="AH219" s="312">
        <f t="shared" si="89"/>
        <v>0</v>
      </c>
      <c r="AI219" s="147">
        <f t="shared" si="90"/>
        <v>0</v>
      </c>
      <c r="AJ219" s="164">
        <f t="shared" si="98"/>
        <v>2.485816341997861E-2</v>
      </c>
      <c r="AK219" s="223">
        <f t="shared" si="27"/>
        <v>0</v>
      </c>
      <c r="AL219" s="204">
        <f t="shared" si="99"/>
        <v>1.3557483731019523E-2</v>
      </c>
      <c r="AM219" s="204">
        <f t="shared" si="29"/>
        <v>0</v>
      </c>
      <c r="AN219" s="204">
        <f t="shared" si="92"/>
        <v>6.5536167772589485E-2</v>
      </c>
      <c r="AO219" s="194">
        <f t="shared" si="31"/>
        <v>0</v>
      </c>
      <c r="AP219" s="204"/>
      <c r="AQ219" s="204"/>
    </row>
    <row r="220" spans="1:43">
      <c r="A220" s="152" t="s">
        <v>92</v>
      </c>
      <c r="B220" s="252"/>
      <c r="C220" s="137">
        <f>SUM(C202:C219)</f>
        <v>99.999999999999972</v>
      </c>
      <c r="D220" s="312">
        <f t="shared" ref="D220:AI220" si="100">SUM(D202:D219)</f>
        <v>99.999999999999972</v>
      </c>
      <c r="E220" s="312">
        <f t="shared" si="100"/>
        <v>100</v>
      </c>
      <c r="F220" s="312">
        <f t="shared" si="100"/>
        <v>100</v>
      </c>
      <c r="G220" s="312">
        <f t="shared" si="100"/>
        <v>100</v>
      </c>
      <c r="H220" s="312">
        <f t="shared" si="100"/>
        <v>99.999999999999972</v>
      </c>
      <c r="I220" s="312">
        <f t="shared" si="100"/>
        <v>100</v>
      </c>
      <c r="J220" s="312">
        <f t="shared" si="100"/>
        <v>100</v>
      </c>
      <c r="K220" s="147">
        <f t="shared" si="100"/>
        <v>100</v>
      </c>
      <c r="L220" s="312">
        <f t="shared" si="100"/>
        <v>99.999999999999986</v>
      </c>
      <c r="M220" s="312">
        <f t="shared" si="100"/>
        <v>100.00000000000003</v>
      </c>
      <c r="N220" s="312">
        <f t="shared" si="100"/>
        <v>100.00000000000001</v>
      </c>
      <c r="O220" s="312">
        <f t="shared" si="100"/>
        <v>100</v>
      </c>
      <c r="P220" s="312">
        <f t="shared" si="100"/>
        <v>99.999999999999986</v>
      </c>
      <c r="Q220" s="312">
        <f t="shared" si="100"/>
        <v>100</v>
      </c>
      <c r="R220" s="312">
        <f t="shared" si="100"/>
        <v>100</v>
      </c>
      <c r="S220" s="312">
        <f t="shared" si="100"/>
        <v>100</v>
      </c>
      <c r="T220" s="312">
        <f t="shared" si="100"/>
        <v>100</v>
      </c>
      <c r="U220" s="86">
        <f t="shared" si="100"/>
        <v>100.00000000000001</v>
      </c>
      <c r="V220" s="312">
        <f t="shared" si="100"/>
        <v>100</v>
      </c>
      <c r="W220" s="312">
        <f t="shared" si="100"/>
        <v>100.00000000000003</v>
      </c>
      <c r="X220" s="312">
        <f t="shared" si="100"/>
        <v>100</v>
      </c>
      <c r="Y220" s="312">
        <f t="shared" si="100"/>
        <v>100</v>
      </c>
      <c r="Z220" s="312">
        <f t="shared" si="100"/>
        <v>100</v>
      </c>
      <c r="AA220" s="312">
        <f t="shared" si="100"/>
        <v>100</v>
      </c>
      <c r="AB220" s="312">
        <f t="shared" si="100"/>
        <v>100.00000000000001</v>
      </c>
      <c r="AC220" s="312">
        <f t="shared" si="100"/>
        <v>99.999999999999972</v>
      </c>
      <c r="AD220" s="147">
        <f t="shared" si="100"/>
        <v>100.00000000000001</v>
      </c>
      <c r="AE220" s="312">
        <f t="shared" si="100"/>
        <v>99.999999999999986</v>
      </c>
      <c r="AF220" s="312">
        <f t="shared" si="100"/>
        <v>100</v>
      </c>
      <c r="AG220" s="312">
        <f t="shared" si="100"/>
        <v>100</v>
      </c>
      <c r="AH220" s="312">
        <f t="shared" si="100"/>
        <v>99.999999999999972</v>
      </c>
      <c r="AI220" s="147">
        <f t="shared" si="100"/>
        <v>100</v>
      </c>
      <c r="AJ220" s="164"/>
      <c r="AK220" s="197"/>
      <c r="AL220" s="204"/>
      <c r="AM220" s="204"/>
      <c r="AO220" s="314"/>
      <c r="AP220" s="314"/>
    </row>
    <row r="221" spans="1:43">
      <c r="B221" s="313"/>
      <c r="C221" s="313"/>
      <c r="D221" s="313"/>
      <c r="E221" s="313"/>
      <c r="F221" s="355"/>
      <c r="G221" s="355"/>
      <c r="H221" s="355"/>
      <c r="I221" s="355"/>
      <c r="J221" s="355"/>
      <c r="K221" s="146"/>
      <c r="L221" s="355"/>
      <c r="M221" s="355"/>
      <c r="N221" s="314"/>
      <c r="O221" s="314"/>
      <c r="P221" s="314"/>
      <c r="Q221" s="314"/>
      <c r="R221" s="314"/>
      <c r="S221" s="314"/>
      <c r="T221" s="314"/>
      <c r="U221" s="456"/>
      <c r="V221" s="314"/>
      <c r="W221" s="314"/>
      <c r="X221" s="314"/>
      <c r="Y221" s="314"/>
      <c r="Z221" s="314"/>
      <c r="AA221" s="314"/>
      <c r="AC221" s="314"/>
      <c r="AD221" s="106"/>
      <c r="AE221" s="314"/>
      <c r="AF221" s="314"/>
      <c r="AG221" s="314"/>
      <c r="AH221" s="314"/>
      <c r="AI221" s="106"/>
      <c r="AJ221" s="164"/>
      <c r="AL221" s="204"/>
      <c r="AM221" s="204"/>
      <c r="AO221" s="314"/>
      <c r="AP221" s="321"/>
    </row>
    <row r="222" spans="1:43">
      <c r="A222" s="364" t="s">
        <v>427</v>
      </c>
      <c r="B222" s="148"/>
      <c r="C222" s="313">
        <v>14</v>
      </c>
      <c r="D222" s="313">
        <v>4</v>
      </c>
      <c r="E222" s="313">
        <v>34</v>
      </c>
      <c r="F222" s="355">
        <v>27</v>
      </c>
      <c r="G222" s="355">
        <v>47</v>
      </c>
      <c r="H222" s="355">
        <v>8</v>
      </c>
      <c r="I222" s="355">
        <v>9</v>
      </c>
      <c r="J222" s="355">
        <v>18</v>
      </c>
      <c r="K222" s="146">
        <v>9</v>
      </c>
      <c r="L222" s="355">
        <v>27</v>
      </c>
      <c r="M222" s="355">
        <v>21</v>
      </c>
      <c r="N222" s="314">
        <v>20</v>
      </c>
      <c r="O222" s="314">
        <v>17</v>
      </c>
      <c r="P222" s="314">
        <v>7</v>
      </c>
      <c r="Q222" s="314">
        <v>7</v>
      </c>
      <c r="R222" s="314">
        <v>5</v>
      </c>
      <c r="S222" s="314">
        <v>2</v>
      </c>
      <c r="T222" s="314">
        <v>20</v>
      </c>
      <c r="U222" s="456">
        <v>16</v>
      </c>
      <c r="V222" s="314">
        <v>64</v>
      </c>
      <c r="W222" s="353">
        <v>67</v>
      </c>
      <c r="X222" s="314">
        <v>37</v>
      </c>
      <c r="Y222" s="314">
        <v>48</v>
      </c>
      <c r="Z222" s="314">
        <v>48</v>
      </c>
      <c r="AA222" s="314">
        <v>44</v>
      </c>
      <c r="AB222" s="314">
        <v>38</v>
      </c>
      <c r="AC222" s="314">
        <v>91</v>
      </c>
      <c r="AD222" s="106">
        <v>69</v>
      </c>
      <c r="AE222" s="314">
        <v>63</v>
      </c>
      <c r="AF222" s="314">
        <v>50</v>
      </c>
      <c r="AG222" s="314">
        <v>28</v>
      </c>
      <c r="AH222" s="314">
        <v>27</v>
      </c>
      <c r="AI222" s="106">
        <v>8</v>
      </c>
      <c r="AJ222" s="164">
        <f t="shared" si="91"/>
        <v>30.121212121212121</v>
      </c>
      <c r="AL222" s="204"/>
      <c r="AM222" s="204"/>
      <c r="AO222" s="314"/>
      <c r="AP222" s="321"/>
    </row>
    <row r="223" spans="1:43">
      <c r="A223" s="364" t="s">
        <v>432</v>
      </c>
      <c r="B223" s="148"/>
      <c r="C223" s="313">
        <v>30</v>
      </c>
      <c r="D223" s="313">
        <v>12</v>
      </c>
      <c r="E223" s="313">
        <v>266</v>
      </c>
      <c r="F223" s="355">
        <v>99</v>
      </c>
      <c r="G223" s="355">
        <v>522</v>
      </c>
      <c r="H223" s="355">
        <v>19</v>
      </c>
      <c r="I223" s="355">
        <v>22</v>
      </c>
      <c r="J223" s="355">
        <v>200</v>
      </c>
      <c r="K223" s="146">
        <v>117</v>
      </c>
      <c r="L223" s="355">
        <v>203</v>
      </c>
      <c r="M223" s="355">
        <v>86</v>
      </c>
      <c r="N223" s="314">
        <v>153</v>
      </c>
      <c r="O223" s="314">
        <v>161</v>
      </c>
      <c r="P223" s="314">
        <v>21</v>
      </c>
      <c r="Q223" s="314">
        <v>13</v>
      </c>
      <c r="R223" s="314">
        <v>13</v>
      </c>
      <c r="S223" s="314">
        <v>6</v>
      </c>
      <c r="T223" s="314">
        <v>171</v>
      </c>
      <c r="U223" s="456">
        <v>133</v>
      </c>
      <c r="V223" s="314">
        <v>3688</v>
      </c>
      <c r="W223" s="353">
        <v>5998</v>
      </c>
      <c r="X223" s="314">
        <v>1226</v>
      </c>
      <c r="Y223" s="314">
        <v>2055</v>
      </c>
      <c r="Z223" s="314">
        <v>1375</v>
      </c>
      <c r="AA223" s="314">
        <v>1199</v>
      </c>
      <c r="AB223" s="314">
        <v>564</v>
      </c>
      <c r="AC223" s="314">
        <v>4069</v>
      </c>
      <c r="AD223" s="106">
        <v>1589</v>
      </c>
      <c r="AE223" s="314">
        <v>3617</v>
      </c>
      <c r="AF223" s="314">
        <v>2383</v>
      </c>
      <c r="AG223" s="314">
        <v>1089</v>
      </c>
      <c r="AH223" s="314">
        <v>1353</v>
      </c>
      <c r="AI223" s="106">
        <v>198</v>
      </c>
      <c r="AJ223" s="164">
        <f t="shared" si="91"/>
        <v>989.39393939393938</v>
      </c>
      <c r="AL223" s="204"/>
      <c r="AM223" s="204"/>
      <c r="AO223" s="314"/>
      <c r="AP223" s="321"/>
    </row>
    <row r="224" spans="1:43">
      <c r="A224" s="364" t="s">
        <v>433</v>
      </c>
      <c r="B224" s="148"/>
      <c r="C224" s="315">
        <v>0.15559999999999999</v>
      </c>
      <c r="D224" s="315">
        <v>0.48609999999999998</v>
      </c>
      <c r="E224" s="315">
        <v>0.11799999999999999</v>
      </c>
      <c r="F224" s="311">
        <v>0.11210000000000001</v>
      </c>
      <c r="G224" s="311">
        <v>0.11600000000000001</v>
      </c>
      <c r="H224" s="311">
        <v>0.21879999999999999</v>
      </c>
      <c r="I224" s="311">
        <v>0.1694</v>
      </c>
      <c r="J224" s="311">
        <v>0.1966</v>
      </c>
      <c r="K224" s="177">
        <v>0.31669999999999998</v>
      </c>
      <c r="L224" s="311">
        <v>8.9029999999999998E-2</v>
      </c>
      <c r="M224" s="311">
        <v>0.1009</v>
      </c>
      <c r="N224" s="194">
        <v>9.1969999999999996E-2</v>
      </c>
      <c r="O224" s="194">
        <v>0.1343</v>
      </c>
      <c r="P224" s="194">
        <v>0.22450000000000001</v>
      </c>
      <c r="Q224" s="194">
        <v>0.32540000000000002</v>
      </c>
      <c r="R224" s="194">
        <v>0.26629999999999998</v>
      </c>
      <c r="S224" s="194">
        <v>0.72219999999999995</v>
      </c>
      <c r="T224" s="194">
        <v>0.14349999999999999</v>
      </c>
      <c r="U224" s="455">
        <v>0.1928</v>
      </c>
      <c r="V224" s="194">
        <v>0.1754</v>
      </c>
      <c r="W224" s="369">
        <v>9.3549999999999994E-2</v>
      </c>
      <c r="X224" s="194">
        <v>0.25219999999999998</v>
      </c>
      <c r="Y224" s="194">
        <v>0.2046</v>
      </c>
      <c r="Z224" s="194">
        <v>0.122</v>
      </c>
      <c r="AA224" s="194">
        <v>9.9930000000000005E-2</v>
      </c>
      <c r="AB224" s="194">
        <v>0.107</v>
      </c>
      <c r="AC224" s="194">
        <v>6.0299999999999999E-2</v>
      </c>
      <c r="AD224" s="370">
        <v>9.4689999999999996E-2</v>
      </c>
      <c r="AE224" s="194">
        <v>0.13089999999999999</v>
      </c>
      <c r="AF224" s="194">
        <v>0.1953</v>
      </c>
      <c r="AG224" s="194">
        <v>0.36959999999999998</v>
      </c>
      <c r="AH224" s="194">
        <v>0.2077</v>
      </c>
      <c r="AI224" s="370">
        <v>0.53259999999999996</v>
      </c>
      <c r="AJ224" s="164">
        <f t="shared" si="91"/>
        <v>0.2068475757575757</v>
      </c>
      <c r="AL224" s="204"/>
      <c r="AM224" s="204"/>
      <c r="AO224" s="314"/>
      <c r="AP224" s="321"/>
    </row>
    <row r="225" spans="1:42">
      <c r="A225" s="364" t="s">
        <v>434</v>
      </c>
      <c r="B225" s="148"/>
      <c r="C225" s="315">
        <v>0.84440000000000004</v>
      </c>
      <c r="D225" s="315">
        <v>0.51390000000000002</v>
      </c>
      <c r="E225" s="315">
        <v>0.88200000000000001</v>
      </c>
      <c r="F225" s="311">
        <v>0.88790000000000002</v>
      </c>
      <c r="G225" s="311">
        <v>0.88400000000000001</v>
      </c>
      <c r="H225" s="311">
        <v>0.78120000000000001</v>
      </c>
      <c r="I225" s="311">
        <v>0.8306</v>
      </c>
      <c r="J225" s="311">
        <v>0.8034</v>
      </c>
      <c r="K225" s="177">
        <v>0.68330000000000002</v>
      </c>
      <c r="L225" s="311">
        <v>0.91100000000000003</v>
      </c>
      <c r="M225" s="311">
        <v>0.89910000000000001</v>
      </c>
      <c r="N225" s="194">
        <v>0.90800000000000003</v>
      </c>
      <c r="O225" s="194">
        <v>0.86570000000000003</v>
      </c>
      <c r="P225" s="194">
        <v>0.77549999999999997</v>
      </c>
      <c r="Q225" s="194">
        <v>0.67459999999999998</v>
      </c>
      <c r="R225" s="194">
        <v>0.73370000000000002</v>
      </c>
      <c r="S225" s="194">
        <v>0.27779999999999999</v>
      </c>
      <c r="T225" s="194">
        <v>0.85650000000000004</v>
      </c>
      <c r="U225" s="455">
        <v>0.80720000000000003</v>
      </c>
      <c r="V225" s="194">
        <v>0.8246</v>
      </c>
      <c r="W225" s="369">
        <v>0.90649999999999997</v>
      </c>
      <c r="X225" s="194">
        <v>0.74780000000000002</v>
      </c>
      <c r="Y225" s="194">
        <v>0.7954</v>
      </c>
      <c r="Z225" s="194">
        <v>0.878</v>
      </c>
      <c r="AA225" s="194">
        <v>0.90010000000000001</v>
      </c>
      <c r="AB225" s="194">
        <v>0.89300000000000002</v>
      </c>
      <c r="AC225" s="194">
        <v>0.93969999999999998</v>
      </c>
      <c r="AD225" s="370">
        <v>0.90529999999999999</v>
      </c>
      <c r="AE225" s="194">
        <v>0.86909999999999998</v>
      </c>
      <c r="AF225" s="194">
        <v>0.80469999999999997</v>
      </c>
      <c r="AG225" s="194">
        <v>0.63039999999999996</v>
      </c>
      <c r="AH225" s="194">
        <v>0.7923</v>
      </c>
      <c r="AI225" s="370">
        <v>0.46739999999999998</v>
      </c>
      <c r="AJ225" s="164">
        <f t="shared" si="91"/>
        <v>0.79315454545454567</v>
      </c>
      <c r="AL225" s="204"/>
      <c r="AM225" s="204"/>
      <c r="AO225" s="314"/>
      <c r="AP225" s="321"/>
    </row>
    <row r="226" spans="1:42">
      <c r="A226" s="364" t="s">
        <v>435</v>
      </c>
      <c r="B226" s="148"/>
      <c r="C226" s="315">
        <v>2.258</v>
      </c>
      <c r="D226" s="315">
        <v>0.98309999999999997</v>
      </c>
      <c r="E226" s="315">
        <v>2.637</v>
      </c>
      <c r="F226" s="311">
        <v>2.722</v>
      </c>
      <c r="G226" s="311">
        <v>2.9079999999999999</v>
      </c>
      <c r="H226" s="311">
        <v>1.762</v>
      </c>
      <c r="I226" s="311">
        <v>1.948</v>
      </c>
      <c r="J226" s="311">
        <v>2.0590000000000002</v>
      </c>
      <c r="K226" s="177">
        <v>1.53</v>
      </c>
      <c r="L226" s="311">
        <v>2.7839999999999998</v>
      </c>
      <c r="M226" s="311">
        <v>2.5920000000000001</v>
      </c>
      <c r="N226" s="194">
        <v>2.629</v>
      </c>
      <c r="O226" s="194">
        <v>2.2930000000000001</v>
      </c>
      <c r="P226" s="194">
        <v>1.6990000000000001</v>
      </c>
      <c r="Q226" s="194">
        <v>1.5169999999999999</v>
      </c>
      <c r="R226" s="194">
        <v>1.4390000000000001</v>
      </c>
      <c r="S226" s="194">
        <v>0.4506</v>
      </c>
      <c r="T226" s="194">
        <v>2.2789999999999999</v>
      </c>
      <c r="U226" s="455">
        <v>2.0299999999999998</v>
      </c>
      <c r="V226" s="194">
        <v>2.5379999999999998</v>
      </c>
      <c r="W226" s="369">
        <v>2.891</v>
      </c>
      <c r="X226" s="194">
        <v>2.1509999999999998</v>
      </c>
      <c r="Y226" s="194">
        <v>2.34</v>
      </c>
      <c r="Z226" s="194">
        <v>2.76</v>
      </c>
      <c r="AA226" s="194">
        <v>2.7949999999999999</v>
      </c>
      <c r="AB226" s="194">
        <v>2.7989999999999999</v>
      </c>
      <c r="AC226" s="194">
        <v>3.4319999999999999</v>
      </c>
      <c r="AD226" s="370">
        <v>3.0489999999999999</v>
      </c>
      <c r="AE226" s="194">
        <v>2.8490000000000002</v>
      </c>
      <c r="AF226" s="194">
        <v>2.42</v>
      </c>
      <c r="AG226" s="194">
        <v>1.665</v>
      </c>
      <c r="AH226" s="194">
        <v>1.9279999999999999</v>
      </c>
      <c r="AI226" s="370">
        <v>1.022</v>
      </c>
      <c r="AJ226" s="164">
        <f t="shared" si="91"/>
        <v>2.2169303030303031</v>
      </c>
      <c r="AL226" s="204"/>
      <c r="AM226" s="204"/>
      <c r="AO226" s="314"/>
      <c r="AP226" s="321"/>
    </row>
    <row r="227" spans="1:42">
      <c r="A227" s="364" t="s">
        <v>436</v>
      </c>
      <c r="B227" s="148"/>
      <c r="C227" s="315">
        <v>0.68310000000000004</v>
      </c>
      <c r="D227" s="315">
        <v>0.66820000000000002</v>
      </c>
      <c r="E227" s="315">
        <v>0.4108</v>
      </c>
      <c r="F227" s="311">
        <v>0.56320000000000003</v>
      </c>
      <c r="G227" s="311">
        <v>0.38969999999999999</v>
      </c>
      <c r="H227" s="311">
        <v>0.72819999999999996</v>
      </c>
      <c r="I227" s="311">
        <v>0.77980000000000005</v>
      </c>
      <c r="J227" s="311">
        <v>0.43540000000000001</v>
      </c>
      <c r="K227" s="177">
        <v>0.51319999999999999</v>
      </c>
      <c r="L227" s="311">
        <v>0.59950000000000003</v>
      </c>
      <c r="M227" s="311">
        <v>0.63629999999999998</v>
      </c>
      <c r="N227" s="194">
        <v>0.69310000000000005</v>
      </c>
      <c r="O227" s="194">
        <v>0.58289999999999997</v>
      </c>
      <c r="P227" s="194">
        <v>0.78149999999999997</v>
      </c>
      <c r="Q227" s="194">
        <v>0.65129999999999999</v>
      </c>
      <c r="R227" s="194">
        <v>0.84319999999999995</v>
      </c>
      <c r="S227" s="194">
        <v>0.78459999999999996</v>
      </c>
      <c r="T227" s="194">
        <v>0.48849999999999999</v>
      </c>
      <c r="U227" s="455">
        <v>0.47610000000000002</v>
      </c>
      <c r="V227" s="194">
        <v>0.1978</v>
      </c>
      <c r="W227" s="369">
        <v>0.26879999999999998</v>
      </c>
      <c r="X227" s="194">
        <v>0.2324</v>
      </c>
      <c r="Y227" s="194">
        <v>0.21629999999999999</v>
      </c>
      <c r="Z227" s="194">
        <v>0.3291</v>
      </c>
      <c r="AA227" s="194">
        <v>0.37180000000000002</v>
      </c>
      <c r="AB227" s="194">
        <v>0.43219999999999997</v>
      </c>
      <c r="AC227" s="194">
        <v>0.33979999999999999</v>
      </c>
      <c r="AD227" s="370">
        <v>0.30559999999999998</v>
      </c>
      <c r="AE227" s="194">
        <v>0.27410000000000001</v>
      </c>
      <c r="AF227" s="194">
        <v>0.2248</v>
      </c>
      <c r="AG227" s="194">
        <v>0.18870000000000001</v>
      </c>
      <c r="AH227" s="194">
        <v>0.25459999999999999</v>
      </c>
      <c r="AI227" s="370">
        <v>0.34739999999999999</v>
      </c>
      <c r="AJ227" s="164">
        <f t="shared" si="91"/>
        <v>0.47551515151515161</v>
      </c>
      <c r="AL227" s="204"/>
      <c r="AM227" s="204"/>
      <c r="AO227" s="314"/>
      <c r="AP227" s="321"/>
    </row>
    <row r="228" spans="1:42">
      <c r="A228" s="364" t="s">
        <v>437</v>
      </c>
      <c r="B228" s="148"/>
      <c r="C228" s="315">
        <v>1.7829999999999999</v>
      </c>
      <c r="D228" s="315">
        <v>0.72409999999999997</v>
      </c>
      <c r="E228" s="315">
        <v>2.452</v>
      </c>
      <c r="F228" s="311">
        <v>2.38</v>
      </c>
      <c r="G228" s="311">
        <v>2.76</v>
      </c>
      <c r="H228" s="311">
        <v>1.36</v>
      </c>
      <c r="I228" s="311">
        <v>1.534</v>
      </c>
      <c r="J228" s="311">
        <v>1.9219999999999999</v>
      </c>
      <c r="K228" s="177">
        <v>1.415</v>
      </c>
      <c r="L228" s="311">
        <v>2.577</v>
      </c>
      <c r="M228" s="311">
        <v>2.2789999999999999</v>
      </c>
      <c r="N228" s="194">
        <v>2.423</v>
      </c>
      <c r="O228" s="194">
        <v>2.13</v>
      </c>
      <c r="P228" s="194">
        <v>1.353</v>
      </c>
      <c r="Q228" s="194">
        <v>1.079</v>
      </c>
      <c r="R228" s="194">
        <v>1.091</v>
      </c>
      <c r="S228" s="194">
        <v>0.29859999999999998</v>
      </c>
      <c r="T228" s="194">
        <v>2.11</v>
      </c>
      <c r="U228" s="455">
        <v>1.863</v>
      </c>
      <c r="V228" s="194">
        <v>2.5019999999999998</v>
      </c>
      <c r="W228" s="369">
        <v>2.8660000000000001</v>
      </c>
      <c r="X228" s="194">
        <v>2.097</v>
      </c>
      <c r="Y228" s="194">
        <v>2.2949999999999999</v>
      </c>
      <c r="Z228" s="194">
        <v>2.6920000000000002</v>
      </c>
      <c r="AA228" s="194">
        <v>2.726</v>
      </c>
      <c r="AB228" s="194">
        <v>2.681</v>
      </c>
      <c r="AC228" s="194">
        <v>3.3839999999999999</v>
      </c>
      <c r="AD228" s="370">
        <v>2.97</v>
      </c>
      <c r="AE228" s="194">
        <v>2.8119999999999998</v>
      </c>
      <c r="AF228" s="194">
        <v>2.3780000000000001</v>
      </c>
      <c r="AG228" s="194">
        <v>1.6180000000000001</v>
      </c>
      <c r="AH228" s="194">
        <v>1.891</v>
      </c>
      <c r="AI228" s="370">
        <v>0.96209999999999996</v>
      </c>
      <c r="AJ228" s="164">
        <f t="shared" si="91"/>
        <v>2.0426606060606063</v>
      </c>
      <c r="AL228" s="204"/>
      <c r="AM228" s="204"/>
      <c r="AO228" s="314"/>
      <c r="AP228" s="321"/>
    </row>
    <row r="229" spans="1:42">
      <c r="A229" s="364" t="s">
        <v>438</v>
      </c>
      <c r="B229" s="148"/>
      <c r="C229" s="315">
        <v>2.556</v>
      </c>
      <c r="D229" s="315">
        <v>1.155</v>
      </c>
      <c r="E229" s="315">
        <v>2.085</v>
      </c>
      <c r="F229" s="311">
        <v>2.714</v>
      </c>
      <c r="G229" s="311">
        <v>2.0569999999999999</v>
      </c>
      <c r="H229" s="311">
        <v>1.835</v>
      </c>
      <c r="I229" s="311">
        <v>1.919</v>
      </c>
      <c r="J229" s="311">
        <v>1.2729999999999999</v>
      </c>
      <c r="K229" s="177">
        <v>0.83209999999999995</v>
      </c>
      <c r="L229" s="311">
        <v>1.895</v>
      </c>
      <c r="M229" s="311">
        <v>2.2639999999999998</v>
      </c>
      <c r="N229" s="194">
        <v>1.617</v>
      </c>
      <c r="O229" s="194">
        <v>1.34</v>
      </c>
      <c r="P229" s="194">
        <v>1.528</v>
      </c>
      <c r="Q229" s="194">
        <v>1.9410000000000001</v>
      </c>
      <c r="R229" s="194">
        <v>1.387</v>
      </c>
      <c r="S229" s="194">
        <v>0.8165</v>
      </c>
      <c r="T229" s="194">
        <v>1.5289999999999999</v>
      </c>
      <c r="U229" s="455">
        <v>1.387</v>
      </c>
      <c r="V229" s="194">
        <v>1.054</v>
      </c>
      <c r="W229" s="369">
        <v>0.86509999999999998</v>
      </c>
      <c r="X229" s="194">
        <v>1.0569999999999999</v>
      </c>
      <c r="Y229" s="194">
        <v>1.0589999999999999</v>
      </c>
      <c r="Z229" s="194">
        <v>1.294</v>
      </c>
      <c r="AA229" s="194">
        <v>1.2709999999999999</v>
      </c>
      <c r="AB229" s="194">
        <v>1.6</v>
      </c>
      <c r="AC229" s="194">
        <v>1.427</v>
      </c>
      <c r="AD229" s="370">
        <v>1.7310000000000001</v>
      </c>
      <c r="AE229" s="194">
        <v>1.048</v>
      </c>
      <c r="AF229" s="194">
        <v>1.024</v>
      </c>
      <c r="AG229" s="194">
        <v>0.84850000000000003</v>
      </c>
      <c r="AH229" s="194">
        <v>0.73399999999999999</v>
      </c>
      <c r="AI229" s="370">
        <v>0.56850000000000001</v>
      </c>
      <c r="AJ229" s="164">
        <f t="shared" si="91"/>
        <v>1.445809090909091</v>
      </c>
      <c r="AL229" s="204"/>
      <c r="AM229" s="204"/>
      <c r="AO229" s="314"/>
      <c r="AP229" s="313"/>
    </row>
    <row r="230" spans="1:42">
      <c r="A230" s="364" t="s">
        <v>439</v>
      </c>
      <c r="B230" s="148"/>
      <c r="C230" s="315">
        <v>3.8220000000000001</v>
      </c>
      <c r="D230" s="315">
        <v>1.2070000000000001</v>
      </c>
      <c r="E230" s="315">
        <v>5.91</v>
      </c>
      <c r="F230" s="311">
        <v>5.6580000000000004</v>
      </c>
      <c r="G230" s="311">
        <v>7.351</v>
      </c>
      <c r="H230" s="311">
        <v>2.3769999999999998</v>
      </c>
      <c r="I230" s="311">
        <v>2.5880000000000001</v>
      </c>
      <c r="J230" s="311">
        <v>3.2090000000000001</v>
      </c>
      <c r="K230" s="177">
        <v>1.68</v>
      </c>
      <c r="L230" s="311">
        <v>4.8929999999999998</v>
      </c>
      <c r="M230" s="311">
        <v>4.49</v>
      </c>
      <c r="N230" s="194">
        <v>3.7770000000000001</v>
      </c>
      <c r="O230" s="194">
        <v>3.149</v>
      </c>
      <c r="P230" s="194">
        <v>1.9710000000000001</v>
      </c>
      <c r="Q230" s="194">
        <v>2.339</v>
      </c>
      <c r="R230" s="194">
        <v>1.5589999999999999</v>
      </c>
      <c r="S230" s="194">
        <v>0.55810000000000004</v>
      </c>
      <c r="T230" s="194">
        <v>3.6949999999999998</v>
      </c>
      <c r="U230" s="455">
        <v>3.0670000000000002</v>
      </c>
      <c r="V230" s="194">
        <v>7.6710000000000003</v>
      </c>
      <c r="W230" s="369">
        <v>7.5869999999999997</v>
      </c>
      <c r="X230" s="194">
        <v>5.0620000000000003</v>
      </c>
      <c r="Y230" s="194">
        <v>6.1609999999999996</v>
      </c>
      <c r="Z230" s="194">
        <v>6.5039999999999996</v>
      </c>
      <c r="AA230" s="194">
        <v>6.0659999999999998</v>
      </c>
      <c r="AB230" s="194">
        <v>5.8410000000000002</v>
      </c>
      <c r="AC230" s="194">
        <v>10.83</v>
      </c>
      <c r="AD230" s="370">
        <v>9.2260000000000009</v>
      </c>
      <c r="AE230" s="194">
        <v>7.5670000000000002</v>
      </c>
      <c r="AF230" s="194">
        <v>6.3010000000000002</v>
      </c>
      <c r="AG230" s="194">
        <v>3.8610000000000002</v>
      </c>
      <c r="AH230" s="194">
        <v>3.6059999999999999</v>
      </c>
      <c r="AI230" s="370">
        <v>1.3240000000000001</v>
      </c>
      <c r="AJ230" s="164">
        <f t="shared" si="91"/>
        <v>4.5729424242424246</v>
      </c>
      <c r="AL230" s="204"/>
      <c r="AM230" s="204"/>
      <c r="AO230" s="314"/>
      <c r="AP230" s="313"/>
    </row>
    <row r="231" spans="1:42">
      <c r="A231" s="364" t="s">
        <v>440</v>
      </c>
      <c r="B231" s="148"/>
      <c r="C231" s="315">
        <v>0.85560000000000003</v>
      </c>
      <c r="D231" s="315">
        <v>0.70909999999999995</v>
      </c>
      <c r="E231" s="315">
        <v>0.74770000000000003</v>
      </c>
      <c r="F231" s="311">
        <v>0.82579999999999998</v>
      </c>
      <c r="G231" s="311">
        <v>0.75529999999999997</v>
      </c>
      <c r="H231" s="311">
        <v>0.84740000000000004</v>
      </c>
      <c r="I231" s="311">
        <v>0.88680000000000003</v>
      </c>
      <c r="J231" s="311">
        <v>0.71230000000000004</v>
      </c>
      <c r="K231" s="177">
        <v>0.69640000000000002</v>
      </c>
      <c r="L231" s="311">
        <v>0.8448</v>
      </c>
      <c r="M231" s="311">
        <v>0.85150000000000003</v>
      </c>
      <c r="N231" s="194">
        <v>0.87760000000000005</v>
      </c>
      <c r="O231" s="194">
        <v>0.8095</v>
      </c>
      <c r="P231" s="194">
        <v>0.87329999999999997</v>
      </c>
      <c r="Q231" s="194">
        <v>0.77969999999999995</v>
      </c>
      <c r="R231" s="194">
        <v>0.89400000000000002</v>
      </c>
      <c r="S231" s="194">
        <v>0.65</v>
      </c>
      <c r="T231" s="194">
        <v>0.76090000000000002</v>
      </c>
      <c r="U231" s="455">
        <v>0.73229999999999995</v>
      </c>
      <c r="V231" s="194">
        <v>0.61029999999999995</v>
      </c>
      <c r="W231" s="369">
        <v>0.6875</v>
      </c>
      <c r="X231" s="194">
        <v>0.5958</v>
      </c>
      <c r="Y231" s="194">
        <v>0.60450000000000004</v>
      </c>
      <c r="Z231" s="194">
        <v>0.71289999999999998</v>
      </c>
      <c r="AA231" s="194">
        <v>0.73850000000000005</v>
      </c>
      <c r="AB231" s="194">
        <v>0.76939999999999997</v>
      </c>
      <c r="AC231" s="194">
        <v>0.76070000000000004</v>
      </c>
      <c r="AD231" s="370">
        <v>0.72</v>
      </c>
      <c r="AE231" s="194">
        <v>0.68759999999999999</v>
      </c>
      <c r="AF231" s="194">
        <v>0.61850000000000005</v>
      </c>
      <c r="AG231" s="194">
        <v>0.49959999999999999</v>
      </c>
      <c r="AH231" s="194">
        <v>0.58499999999999996</v>
      </c>
      <c r="AI231" s="370">
        <v>0.49149999999999999</v>
      </c>
      <c r="AJ231" s="164">
        <f t="shared" si="91"/>
        <v>0.73308484848484856</v>
      </c>
      <c r="AL231" s="204"/>
      <c r="AM231" s="204"/>
      <c r="AO231" s="314"/>
      <c r="AP231" s="313"/>
    </row>
    <row r="232" spans="1:42">
      <c r="A232" s="364" t="s">
        <v>441</v>
      </c>
      <c r="B232" s="148"/>
      <c r="C232" s="315">
        <v>10.220000000000001</v>
      </c>
      <c r="D232" s="315">
        <v>2.101</v>
      </c>
      <c r="E232" s="315">
        <v>10.35</v>
      </c>
      <c r="F232" s="311">
        <v>12.23</v>
      </c>
      <c r="G232" s="311">
        <v>12.52</v>
      </c>
      <c r="H232" s="311">
        <v>5.2050000000000001</v>
      </c>
      <c r="I232" s="311">
        <v>5.6849999999999996</v>
      </c>
      <c r="J232" s="311">
        <v>4.7939999999999996</v>
      </c>
      <c r="K232" s="177">
        <v>2.2719999999999998</v>
      </c>
      <c r="L232" s="311">
        <v>8.3580000000000005</v>
      </c>
      <c r="M232" s="311">
        <v>8.8559999999999999</v>
      </c>
      <c r="N232" s="194">
        <v>6.1459999999999999</v>
      </c>
      <c r="O232" s="194">
        <v>4.7990000000000004</v>
      </c>
      <c r="P232" s="194">
        <v>3.677</v>
      </c>
      <c r="Q232" s="194">
        <v>6.1820000000000004</v>
      </c>
      <c r="R232" s="194">
        <v>2.9750000000000001</v>
      </c>
      <c r="S232" s="194">
        <v>1.0509999999999999</v>
      </c>
      <c r="T232" s="194">
        <v>5.8739999999999997</v>
      </c>
      <c r="U232" s="455">
        <v>4.7519999999999998</v>
      </c>
      <c r="V232" s="194">
        <v>11</v>
      </c>
      <c r="W232" s="369">
        <v>10.56</v>
      </c>
      <c r="X232" s="194">
        <v>7.1920000000000002</v>
      </c>
      <c r="Y232" s="194">
        <v>8.7940000000000005</v>
      </c>
      <c r="Z232" s="194">
        <v>9.6690000000000005</v>
      </c>
      <c r="AA232" s="194">
        <v>8.9760000000000009</v>
      </c>
      <c r="AB232" s="194">
        <v>9.1950000000000003</v>
      </c>
      <c r="AC232" s="194">
        <v>16.510000000000002</v>
      </c>
      <c r="AD232" s="370">
        <v>14.71</v>
      </c>
      <c r="AE232" s="194">
        <v>10.84</v>
      </c>
      <c r="AF232" s="194">
        <v>8.9469999999999992</v>
      </c>
      <c r="AG232" s="194">
        <v>5.242</v>
      </c>
      <c r="AH232" s="194">
        <v>4.7789999999999999</v>
      </c>
      <c r="AI232" s="370">
        <v>1.673</v>
      </c>
      <c r="AJ232" s="164">
        <f t="shared" si="91"/>
        <v>7.4586060606060611</v>
      </c>
      <c r="AL232" s="204"/>
      <c r="AM232" s="204"/>
    </row>
    <row r="233" spans="1:42">
      <c r="A233" s="364" t="s">
        <v>442</v>
      </c>
      <c r="B233" s="148"/>
      <c r="C233" s="315">
        <v>0.33329999999999999</v>
      </c>
      <c r="D233" s="315">
        <v>0.66669999999999996</v>
      </c>
      <c r="E233" s="315">
        <v>0.2331</v>
      </c>
      <c r="F233" s="311">
        <v>0.2727</v>
      </c>
      <c r="G233" s="311">
        <v>0.2969</v>
      </c>
      <c r="H233" s="311">
        <v>0.36840000000000001</v>
      </c>
      <c r="I233" s="311">
        <v>0.2727</v>
      </c>
      <c r="J233" s="311">
        <v>0.35</v>
      </c>
      <c r="K233" s="177">
        <v>0.51280000000000003</v>
      </c>
      <c r="L233" s="311">
        <v>0.19209999999999999</v>
      </c>
      <c r="M233" s="311">
        <v>0.186</v>
      </c>
      <c r="N233" s="194">
        <v>0.1961</v>
      </c>
      <c r="O233" s="194">
        <v>0.25469999999999998</v>
      </c>
      <c r="P233" s="194">
        <v>0.38100000000000001</v>
      </c>
      <c r="Q233" s="194">
        <v>0.53849999999999998</v>
      </c>
      <c r="R233" s="194">
        <v>0.3846</v>
      </c>
      <c r="S233" s="194">
        <v>0.83330000000000004</v>
      </c>
      <c r="T233" s="194">
        <v>0.24560000000000001</v>
      </c>
      <c r="U233" s="455">
        <v>0.35339999999999999</v>
      </c>
      <c r="V233" s="194">
        <v>0.35199999999999998</v>
      </c>
      <c r="W233" s="369">
        <v>0.21870000000000001</v>
      </c>
      <c r="X233" s="194">
        <v>0.47799999999999998</v>
      </c>
      <c r="Y233" s="194">
        <v>0.41749999999999998</v>
      </c>
      <c r="Z233" s="194">
        <v>0.29310000000000003</v>
      </c>
      <c r="AA233" s="194">
        <v>0.2477</v>
      </c>
      <c r="AB233" s="194">
        <v>0.26240000000000002</v>
      </c>
      <c r="AC233" s="194">
        <v>0.17080000000000001</v>
      </c>
      <c r="AD233" s="370">
        <v>0.25169999999999998</v>
      </c>
      <c r="AE233" s="194">
        <v>0.32819999999999999</v>
      </c>
      <c r="AF233" s="194">
        <v>0.40620000000000001</v>
      </c>
      <c r="AG233" s="194">
        <v>0.58220000000000005</v>
      </c>
      <c r="AH233" s="194">
        <v>0.33260000000000001</v>
      </c>
      <c r="AI233" s="370">
        <v>0.71209999999999996</v>
      </c>
      <c r="AJ233" s="164">
        <f t="shared" si="91"/>
        <v>0.36136666666666661</v>
      </c>
      <c r="AL233" s="204"/>
      <c r="AM233" s="204"/>
    </row>
    <row r="234" spans="1:42">
      <c r="A234" s="364" t="s">
        <v>443</v>
      </c>
      <c r="B234" s="148"/>
      <c r="C234" s="315">
        <v>32</v>
      </c>
      <c r="D234" s="315">
        <v>4.5</v>
      </c>
      <c r="E234" s="315">
        <v>45</v>
      </c>
      <c r="F234" s="311">
        <v>38</v>
      </c>
      <c r="G234" s="311">
        <v>51</v>
      </c>
      <c r="H234" s="311">
        <v>18</v>
      </c>
      <c r="I234" s="311">
        <v>19</v>
      </c>
      <c r="J234" s="311">
        <v>18.75</v>
      </c>
      <c r="K234" s="177">
        <v>9</v>
      </c>
      <c r="L234" s="311">
        <v>28</v>
      </c>
      <c r="M234" s="311">
        <v>26.6</v>
      </c>
      <c r="N234" s="194">
        <v>20.75</v>
      </c>
      <c r="O234" s="194">
        <v>17.75</v>
      </c>
      <c r="P234" s="194">
        <v>7.3330000000000002</v>
      </c>
      <c r="Q234" s="194">
        <v>22</v>
      </c>
      <c r="R234" s="194">
        <v>6</v>
      </c>
      <c r="S234" s="194">
        <v>2</v>
      </c>
      <c r="T234" s="194">
        <v>23.75</v>
      </c>
      <c r="U234" s="455">
        <v>23.5</v>
      </c>
      <c r="V234" s="194">
        <v>66.63</v>
      </c>
      <c r="W234" s="369">
        <v>71</v>
      </c>
      <c r="X234" s="194">
        <v>46</v>
      </c>
      <c r="Y234" s="194">
        <v>53.25</v>
      </c>
      <c r="Z234" s="194">
        <v>53</v>
      </c>
      <c r="AA234" s="194">
        <v>55.25</v>
      </c>
      <c r="AB234" s="194">
        <v>38.67</v>
      </c>
      <c r="AC234" s="194">
        <v>97.88</v>
      </c>
      <c r="AD234" s="370">
        <v>96.2</v>
      </c>
      <c r="AE234" s="194">
        <v>64.36</v>
      </c>
      <c r="AF234" s="194">
        <v>57</v>
      </c>
      <c r="AG234" s="194">
        <v>29.2</v>
      </c>
      <c r="AH234" s="194">
        <v>37.5</v>
      </c>
      <c r="AI234" s="370">
        <v>8</v>
      </c>
      <c r="AJ234" s="164">
        <f t="shared" si="91"/>
        <v>35.965848484848486</v>
      </c>
      <c r="AL234" s="204"/>
      <c r="AM234" s="204"/>
    </row>
    <row r="235" spans="1:42">
      <c r="C235" s="139"/>
      <c r="D235" s="313"/>
      <c r="E235" s="313"/>
      <c r="F235" s="313"/>
      <c r="G235" s="313"/>
      <c r="H235" s="313"/>
      <c r="I235" s="313"/>
      <c r="J235" s="313"/>
      <c r="K235" s="313"/>
      <c r="L235" s="355"/>
      <c r="M235" s="355"/>
      <c r="N235" s="355"/>
      <c r="O235" s="355"/>
      <c r="P235" s="355"/>
      <c r="Q235" s="355"/>
      <c r="R235" s="355"/>
      <c r="S235" s="355"/>
      <c r="T235" s="355"/>
      <c r="U235" s="355"/>
      <c r="V235" s="355"/>
      <c r="W235" s="355"/>
      <c r="X235" s="355"/>
      <c r="Y235" s="355"/>
      <c r="Z235" s="355"/>
      <c r="AA235" s="355"/>
      <c r="AB235" s="355"/>
      <c r="AC235" s="355"/>
      <c r="AD235" s="355"/>
      <c r="AE235" s="355"/>
      <c r="AF235" s="355"/>
      <c r="AG235" s="355"/>
      <c r="AH235" s="355"/>
      <c r="AI235" s="111"/>
    </row>
    <row r="236" spans="1:42">
      <c r="C236" s="139"/>
      <c r="D236" s="313"/>
      <c r="E236" s="313"/>
      <c r="F236" s="313"/>
      <c r="G236" s="313"/>
      <c r="H236" s="313"/>
      <c r="I236" s="313"/>
      <c r="J236" s="313"/>
      <c r="K236" s="313"/>
      <c r="L236" s="355"/>
      <c r="M236" s="355"/>
      <c r="N236" s="355"/>
      <c r="O236" s="355"/>
      <c r="P236" s="355"/>
      <c r="Q236" s="355"/>
      <c r="R236" s="355"/>
      <c r="S236" s="355"/>
      <c r="T236" s="355"/>
      <c r="U236" s="355"/>
      <c r="V236" s="355"/>
      <c r="W236" s="355"/>
      <c r="X236" s="355"/>
      <c r="Y236" s="355"/>
      <c r="Z236" s="355"/>
      <c r="AA236" s="355"/>
      <c r="AB236" s="355"/>
      <c r="AC236" s="355"/>
      <c r="AD236" s="355"/>
      <c r="AE236" s="355"/>
      <c r="AF236" s="355"/>
      <c r="AG236" s="355"/>
      <c r="AH236" s="355"/>
      <c r="AI236" s="111"/>
    </row>
    <row r="237" spans="1:42">
      <c r="C237" s="139"/>
      <c r="D237" s="313"/>
      <c r="E237" s="313"/>
      <c r="F237" s="313"/>
      <c r="G237" s="313"/>
      <c r="H237" s="313"/>
      <c r="I237" s="313"/>
      <c r="J237" s="313"/>
      <c r="K237" s="313"/>
      <c r="L237" s="355"/>
      <c r="M237" s="355"/>
      <c r="N237" s="355"/>
      <c r="O237" s="355"/>
      <c r="P237" s="355"/>
      <c r="Q237" s="355"/>
      <c r="R237" s="355"/>
      <c r="S237" s="355"/>
      <c r="T237" s="355"/>
      <c r="U237" s="355"/>
      <c r="V237" s="355"/>
      <c r="W237" s="355"/>
      <c r="X237" s="355"/>
      <c r="Y237" s="355"/>
      <c r="Z237" s="355"/>
      <c r="AA237" s="355"/>
      <c r="AB237" s="355"/>
      <c r="AC237" s="355"/>
      <c r="AD237" s="355"/>
      <c r="AE237" s="355"/>
      <c r="AF237" s="355"/>
      <c r="AG237" s="355"/>
      <c r="AH237" s="355"/>
      <c r="AI237" s="111"/>
    </row>
    <row r="238" spans="1:42">
      <c r="C238" s="139"/>
      <c r="D238" s="313"/>
      <c r="E238" s="313"/>
      <c r="F238" s="313"/>
      <c r="G238" s="313"/>
      <c r="H238" s="313"/>
      <c r="I238" s="313"/>
      <c r="J238" s="313"/>
      <c r="K238" s="313"/>
      <c r="L238" s="355"/>
      <c r="M238" s="355"/>
      <c r="N238" s="355"/>
      <c r="O238" s="355"/>
      <c r="P238" s="355"/>
      <c r="Q238" s="355"/>
      <c r="R238" s="355"/>
      <c r="S238" s="355"/>
      <c r="T238" s="355"/>
      <c r="U238" s="355"/>
      <c r="V238" s="355"/>
      <c r="W238" s="355"/>
      <c r="X238" s="355"/>
      <c r="Y238" s="355"/>
      <c r="Z238" s="355"/>
      <c r="AA238" s="355"/>
      <c r="AB238" s="355"/>
      <c r="AC238" s="355"/>
      <c r="AD238" s="355"/>
      <c r="AE238" s="355"/>
      <c r="AF238" s="355"/>
      <c r="AG238" s="355"/>
      <c r="AH238" s="355"/>
      <c r="AI238" s="111"/>
    </row>
    <row r="239" spans="1:42">
      <c r="C239" s="139"/>
      <c r="D239" s="313"/>
      <c r="E239" s="313"/>
      <c r="F239" s="313"/>
      <c r="G239" s="313"/>
      <c r="H239" s="313"/>
      <c r="I239" s="313"/>
      <c r="J239" s="313"/>
      <c r="K239" s="313"/>
      <c r="L239" s="355"/>
      <c r="M239" s="355"/>
      <c r="N239" s="355"/>
      <c r="O239" s="355"/>
      <c r="P239" s="355"/>
      <c r="Q239" s="355"/>
      <c r="R239" s="355"/>
      <c r="S239" s="355"/>
      <c r="T239" s="355"/>
      <c r="U239" s="355"/>
      <c r="V239" s="355"/>
      <c r="W239" s="355"/>
      <c r="X239" s="355"/>
      <c r="Y239" s="355"/>
      <c r="Z239" s="355"/>
      <c r="AA239" s="355"/>
      <c r="AB239" s="355"/>
      <c r="AC239" s="355"/>
      <c r="AD239" s="355"/>
      <c r="AE239" s="355"/>
      <c r="AF239" s="355"/>
      <c r="AG239" s="355"/>
      <c r="AH239" s="355"/>
      <c r="AI239" s="111"/>
    </row>
    <row r="240" spans="1:42">
      <c r="C240" s="139"/>
      <c r="D240" s="313"/>
      <c r="E240" s="313"/>
      <c r="F240" s="313"/>
      <c r="G240" s="313"/>
      <c r="H240" s="313"/>
      <c r="I240" s="313"/>
      <c r="J240" s="313"/>
      <c r="K240" s="313"/>
      <c r="L240" s="355"/>
      <c r="M240" s="355"/>
      <c r="N240" s="355"/>
      <c r="O240" s="355"/>
      <c r="P240" s="355"/>
      <c r="Q240" s="355"/>
      <c r="R240" s="355"/>
      <c r="S240" s="355"/>
      <c r="T240" s="355"/>
      <c r="U240" s="355"/>
      <c r="V240" s="355"/>
      <c r="W240" s="355"/>
      <c r="X240" s="355"/>
      <c r="Y240" s="355"/>
      <c r="Z240" s="355"/>
      <c r="AA240" s="355"/>
      <c r="AB240" s="355"/>
      <c r="AC240" s="355"/>
      <c r="AD240" s="355"/>
      <c r="AE240" s="355"/>
      <c r="AF240" s="355"/>
      <c r="AG240" s="355"/>
      <c r="AH240" s="355"/>
      <c r="AI240" s="111"/>
    </row>
    <row r="241" spans="3:35">
      <c r="C241" s="139"/>
      <c r="D241" s="313"/>
      <c r="E241" s="313"/>
      <c r="F241" s="313"/>
      <c r="G241" s="313"/>
      <c r="H241" s="313"/>
      <c r="I241" s="313"/>
      <c r="J241" s="313"/>
      <c r="K241" s="313"/>
      <c r="L241" s="355"/>
      <c r="M241" s="355"/>
      <c r="N241" s="355"/>
      <c r="O241" s="355"/>
      <c r="P241" s="355"/>
      <c r="Q241" s="355"/>
      <c r="R241" s="355"/>
      <c r="S241" s="355"/>
      <c r="T241" s="355"/>
      <c r="U241" s="355"/>
      <c r="V241" s="355"/>
      <c r="W241" s="355"/>
      <c r="X241" s="355"/>
      <c r="Y241" s="355"/>
      <c r="Z241" s="355"/>
      <c r="AA241" s="355"/>
      <c r="AB241" s="355"/>
      <c r="AC241" s="355"/>
      <c r="AD241" s="355"/>
      <c r="AE241" s="355"/>
      <c r="AF241" s="355"/>
      <c r="AG241" s="355"/>
      <c r="AH241" s="355"/>
      <c r="AI241" s="111"/>
    </row>
    <row r="242" spans="3:35">
      <c r="C242" s="139"/>
      <c r="D242" s="313"/>
      <c r="E242" s="313"/>
      <c r="F242" s="313"/>
      <c r="G242" s="313"/>
      <c r="H242" s="313"/>
      <c r="I242" s="313"/>
      <c r="J242" s="313"/>
      <c r="K242" s="313"/>
      <c r="L242" s="355"/>
      <c r="M242" s="355"/>
      <c r="N242" s="355"/>
      <c r="O242" s="355"/>
      <c r="P242" s="355"/>
      <c r="Q242" s="355"/>
      <c r="R242" s="355"/>
      <c r="S242" s="355"/>
      <c r="T242" s="355"/>
      <c r="U242" s="355"/>
      <c r="V242" s="355"/>
      <c r="W242" s="355"/>
      <c r="X242" s="355"/>
      <c r="Y242" s="355"/>
      <c r="Z242" s="355"/>
      <c r="AA242" s="355"/>
      <c r="AB242" s="355"/>
      <c r="AC242" s="355"/>
      <c r="AD242" s="355"/>
      <c r="AE242" s="355"/>
      <c r="AF242" s="355"/>
      <c r="AG242" s="355"/>
      <c r="AH242" s="355"/>
      <c r="AI242" s="111"/>
    </row>
    <row r="243" spans="3:35">
      <c r="C243" s="139"/>
      <c r="D243" s="313"/>
      <c r="E243" s="313"/>
      <c r="F243" s="313"/>
      <c r="G243" s="313"/>
      <c r="H243" s="313"/>
      <c r="I243" s="313"/>
      <c r="J243" s="313"/>
      <c r="K243" s="313"/>
      <c r="L243" s="355"/>
      <c r="M243" s="355"/>
      <c r="N243" s="355"/>
      <c r="O243" s="355"/>
      <c r="P243" s="355"/>
      <c r="Q243" s="355"/>
      <c r="R243" s="355"/>
      <c r="S243" s="355"/>
      <c r="T243" s="355"/>
      <c r="U243" s="355"/>
      <c r="V243" s="355"/>
      <c r="W243" s="355"/>
      <c r="X243" s="355"/>
      <c r="Y243" s="355"/>
      <c r="Z243" s="355"/>
      <c r="AA243" s="355"/>
      <c r="AB243" s="355"/>
      <c r="AC243" s="355"/>
      <c r="AD243" s="355"/>
      <c r="AE243" s="355"/>
      <c r="AF243" s="355"/>
      <c r="AG243" s="355"/>
      <c r="AH243" s="355"/>
      <c r="AI243" s="111"/>
    </row>
    <row r="244" spans="3:35">
      <c r="C244" s="139"/>
      <c r="D244" s="313"/>
      <c r="E244" s="313"/>
      <c r="F244" s="313"/>
      <c r="G244" s="313"/>
      <c r="H244" s="313"/>
      <c r="I244" s="313"/>
      <c r="J244" s="313"/>
      <c r="K244" s="313"/>
      <c r="L244" s="355"/>
      <c r="M244" s="355"/>
      <c r="N244" s="355"/>
      <c r="O244" s="355"/>
      <c r="P244" s="355"/>
      <c r="Q244" s="355"/>
      <c r="R244" s="355"/>
      <c r="S244" s="355"/>
      <c r="T244" s="355"/>
      <c r="U244" s="355"/>
      <c r="V244" s="355"/>
      <c r="W244" s="355"/>
      <c r="X244" s="355"/>
      <c r="Y244" s="355"/>
      <c r="Z244" s="355"/>
      <c r="AA244" s="355"/>
      <c r="AB244" s="355"/>
      <c r="AC244" s="355"/>
      <c r="AD244" s="355"/>
      <c r="AE244" s="355"/>
      <c r="AF244" s="355"/>
      <c r="AG244" s="355"/>
      <c r="AH244" s="355"/>
      <c r="AI244" s="111"/>
    </row>
    <row r="245" spans="3:35">
      <c r="C245" s="139"/>
      <c r="D245" s="313"/>
      <c r="E245" s="313"/>
      <c r="F245" s="313"/>
      <c r="G245" s="313"/>
      <c r="H245" s="313"/>
      <c r="I245" s="313"/>
      <c r="J245" s="313"/>
      <c r="K245" s="313"/>
      <c r="L245" s="355"/>
      <c r="M245" s="355"/>
      <c r="N245" s="355"/>
      <c r="O245" s="355"/>
      <c r="P245" s="355"/>
      <c r="Q245" s="355"/>
      <c r="R245" s="355"/>
      <c r="S245" s="355"/>
      <c r="T245" s="355"/>
      <c r="U245" s="355"/>
      <c r="V245" s="355"/>
      <c r="W245" s="355"/>
      <c r="X245" s="355"/>
      <c r="Y245" s="355"/>
      <c r="Z245" s="355"/>
      <c r="AA245" s="355"/>
      <c r="AB245" s="355"/>
      <c r="AC245" s="355"/>
      <c r="AD245" s="355"/>
      <c r="AE245" s="355"/>
      <c r="AF245" s="355"/>
      <c r="AG245" s="355"/>
      <c r="AH245" s="355"/>
      <c r="AI245" s="111"/>
    </row>
    <row r="246" spans="3:35">
      <c r="C246" s="139"/>
      <c r="D246" s="313"/>
      <c r="E246" s="313"/>
      <c r="F246" s="313"/>
      <c r="G246" s="313"/>
      <c r="H246" s="313"/>
      <c r="I246" s="313"/>
      <c r="J246" s="313"/>
      <c r="K246" s="313"/>
      <c r="L246" s="355"/>
      <c r="M246" s="355"/>
      <c r="N246" s="355"/>
      <c r="O246" s="355"/>
      <c r="P246" s="355"/>
      <c r="Q246" s="355"/>
      <c r="R246" s="355"/>
      <c r="S246" s="355"/>
      <c r="T246" s="355"/>
      <c r="U246" s="355"/>
      <c r="V246" s="355"/>
      <c r="W246" s="355"/>
      <c r="X246" s="355"/>
      <c r="Y246" s="355"/>
      <c r="Z246" s="355"/>
      <c r="AA246" s="355"/>
      <c r="AB246" s="355"/>
      <c r="AC246" s="355"/>
      <c r="AD246" s="355"/>
      <c r="AE246" s="355"/>
      <c r="AF246" s="355"/>
      <c r="AG246" s="355"/>
      <c r="AH246" s="355"/>
      <c r="AI246" s="111"/>
    </row>
    <row r="247" spans="3:35">
      <c r="C247" s="139"/>
      <c r="D247" s="313"/>
      <c r="E247" s="313"/>
      <c r="F247" s="313"/>
      <c r="G247" s="313"/>
      <c r="H247" s="313"/>
      <c r="I247" s="313"/>
      <c r="J247" s="313"/>
      <c r="K247" s="313"/>
      <c r="L247" s="355"/>
      <c r="M247" s="355"/>
      <c r="N247" s="355"/>
      <c r="O247" s="355"/>
      <c r="P247" s="355"/>
      <c r="Q247" s="355"/>
      <c r="R247" s="355"/>
      <c r="S247" s="355"/>
      <c r="T247" s="355"/>
      <c r="U247" s="355"/>
      <c r="V247" s="355"/>
      <c r="W247" s="355"/>
      <c r="X247" s="355"/>
      <c r="Y247" s="355"/>
      <c r="Z247" s="355"/>
      <c r="AA247" s="355"/>
      <c r="AB247" s="355"/>
      <c r="AC247" s="355"/>
      <c r="AD247" s="355"/>
      <c r="AE247" s="355"/>
      <c r="AF247" s="355"/>
      <c r="AG247" s="355"/>
      <c r="AH247" s="355"/>
      <c r="AI247" s="111"/>
    </row>
    <row r="248" spans="3:35">
      <c r="C248" s="139"/>
      <c r="D248" s="313"/>
      <c r="E248" s="313"/>
      <c r="F248" s="313"/>
      <c r="G248" s="313"/>
      <c r="H248" s="313"/>
      <c r="I248" s="313"/>
      <c r="J248" s="313"/>
      <c r="K248" s="313"/>
      <c r="L248" s="355"/>
      <c r="M248" s="355"/>
      <c r="N248" s="355"/>
      <c r="O248" s="355"/>
      <c r="P248" s="355"/>
      <c r="Q248" s="355"/>
      <c r="R248" s="355"/>
      <c r="S248" s="355"/>
      <c r="T248" s="355"/>
      <c r="U248" s="355"/>
      <c r="V248" s="355"/>
      <c r="W248" s="355"/>
      <c r="X248" s="355"/>
      <c r="Y248" s="355"/>
      <c r="Z248" s="355"/>
      <c r="AA248" s="355"/>
      <c r="AB248" s="355"/>
      <c r="AC248" s="355"/>
      <c r="AD248" s="355"/>
      <c r="AE248" s="355"/>
      <c r="AF248" s="355"/>
      <c r="AG248" s="355"/>
      <c r="AH248" s="355"/>
      <c r="AI248" s="111"/>
    </row>
    <row r="249" spans="3:35">
      <c r="C249" s="139"/>
      <c r="D249" s="313"/>
      <c r="E249" s="313"/>
      <c r="F249" s="313"/>
      <c r="G249" s="313"/>
      <c r="H249" s="313"/>
      <c r="I249" s="313"/>
      <c r="J249" s="313"/>
      <c r="K249" s="313"/>
      <c r="L249" s="355"/>
      <c r="M249" s="355"/>
      <c r="N249" s="355"/>
      <c r="O249" s="355"/>
      <c r="P249" s="355"/>
      <c r="Q249" s="355"/>
      <c r="R249" s="355"/>
      <c r="S249" s="355"/>
      <c r="T249" s="355"/>
      <c r="U249" s="355"/>
      <c r="V249" s="355"/>
      <c r="W249" s="355"/>
      <c r="X249" s="355"/>
      <c r="Y249" s="355"/>
      <c r="Z249" s="355"/>
      <c r="AA249" s="355"/>
      <c r="AB249" s="355"/>
      <c r="AC249" s="355"/>
      <c r="AD249" s="355"/>
      <c r="AE249" s="355"/>
      <c r="AF249" s="355"/>
      <c r="AG249" s="355"/>
      <c r="AH249" s="355"/>
      <c r="AI249" s="111"/>
    </row>
    <row r="250" spans="3:35">
      <c r="C250" s="139"/>
      <c r="D250" s="313"/>
      <c r="E250" s="313"/>
      <c r="F250" s="313"/>
      <c r="G250" s="313"/>
      <c r="H250" s="313"/>
      <c r="I250" s="313"/>
      <c r="J250" s="313"/>
      <c r="K250" s="313"/>
      <c r="L250" s="355"/>
      <c r="M250" s="355"/>
      <c r="N250" s="355"/>
      <c r="O250" s="355"/>
      <c r="P250" s="355"/>
      <c r="Q250" s="355"/>
      <c r="R250" s="355"/>
      <c r="S250" s="355"/>
      <c r="T250" s="355"/>
      <c r="U250" s="355"/>
      <c r="V250" s="355"/>
      <c r="W250" s="355"/>
      <c r="X250" s="355"/>
      <c r="Y250" s="355"/>
      <c r="Z250" s="355"/>
      <c r="AA250" s="355"/>
      <c r="AB250" s="355"/>
      <c r="AC250" s="355"/>
      <c r="AD250" s="355"/>
      <c r="AE250" s="355"/>
      <c r="AF250" s="355"/>
      <c r="AG250" s="355"/>
      <c r="AH250" s="355"/>
      <c r="AI250" s="111"/>
    </row>
    <row r="251" spans="3:35">
      <c r="C251" s="139"/>
      <c r="D251" s="313"/>
      <c r="E251" s="313"/>
      <c r="F251" s="313"/>
      <c r="G251" s="313"/>
      <c r="H251" s="313"/>
      <c r="I251" s="313"/>
      <c r="J251" s="313"/>
      <c r="K251" s="313"/>
      <c r="L251" s="355"/>
      <c r="M251" s="355"/>
      <c r="N251" s="355"/>
      <c r="O251" s="355"/>
      <c r="P251" s="355"/>
      <c r="Q251" s="355"/>
      <c r="R251" s="355"/>
      <c r="S251" s="355"/>
      <c r="T251" s="355"/>
      <c r="U251" s="355"/>
      <c r="V251" s="355"/>
      <c r="W251" s="355"/>
      <c r="X251" s="355"/>
      <c r="Y251" s="355"/>
      <c r="Z251" s="355"/>
      <c r="AA251" s="355"/>
      <c r="AB251" s="355"/>
      <c r="AC251" s="355"/>
      <c r="AD251" s="355"/>
      <c r="AE251" s="355"/>
      <c r="AF251" s="355"/>
      <c r="AG251" s="355"/>
      <c r="AH251" s="355"/>
      <c r="AI251" s="111"/>
    </row>
    <row r="252" spans="3:35">
      <c r="C252" s="139"/>
      <c r="D252" s="313"/>
      <c r="E252" s="313"/>
      <c r="F252" s="313"/>
      <c r="G252" s="313"/>
      <c r="H252" s="313"/>
      <c r="I252" s="313"/>
      <c r="J252" s="313"/>
      <c r="K252" s="313"/>
      <c r="L252" s="355"/>
      <c r="M252" s="355"/>
      <c r="N252" s="355"/>
      <c r="O252" s="355"/>
      <c r="P252" s="355"/>
      <c r="Q252" s="355"/>
      <c r="R252" s="355"/>
      <c r="S252" s="355"/>
      <c r="T252" s="355"/>
      <c r="U252" s="355"/>
      <c r="V252" s="355"/>
      <c r="W252" s="355"/>
      <c r="X252" s="355"/>
      <c r="Y252" s="355"/>
      <c r="Z252" s="355"/>
      <c r="AA252" s="355"/>
      <c r="AB252" s="355"/>
      <c r="AC252" s="355"/>
      <c r="AD252" s="355"/>
      <c r="AE252" s="355"/>
      <c r="AF252" s="355"/>
      <c r="AG252" s="355"/>
      <c r="AH252" s="355"/>
      <c r="AI252" s="111"/>
    </row>
    <row r="253" spans="3:35">
      <c r="C253" s="139"/>
      <c r="D253" s="313"/>
      <c r="E253" s="313"/>
      <c r="F253" s="313"/>
      <c r="G253" s="313"/>
      <c r="H253" s="313"/>
      <c r="I253" s="313"/>
      <c r="J253" s="313"/>
      <c r="K253" s="313"/>
      <c r="L253" s="355"/>
      <c r="M253" s="355"/>
      <c r="N253" s="355"/>
      <c r="O253" s="355"/>
      <c r="P253" s="355"/>
      <c r="Q253" s="355"/>
      <c r="R253" s="355"/>
      <c r="S253" s="355"/>
      <c r="T253" s="355"/>
      <c r="U253" s="355"/>
      <c r="V253" s="355"/>
      <c r="W253" s="355"/>
      <c r="X253" s="355"/>
      <c r="Y253" s="355"/>
      <c r="Z253" s="355"/>
      <c r="AA253" s="355"/>
      <c r="AB253" s="355"/>
      <c r="AC253" s="355"/>
      <c r="AD253" s="355"/>
      <c r="AE253" s="355"/>
      <c r="AF253" s="355"/>
      <c r="AG253" s="355"/>
      <c r="AH253" s="355"/>
      <c r="AI253" s="111"/>
    </row>
    <row r="254" spans="3:35">
      <c r="C254" s="139"/>
      <c r="D254" s="313"/>
      <c r="E254" s="313"/>
      <c r="F254" s="313"/>
      <c r="G254" s="313"/>
      <c r="H254" s="313"/>
      <c r="I254" s="313"/>
      <c r="J254" s="313"/>
      <c r="K254" s="313"/>
      <c r="L254" s="355"/>
      <c r="M254" s="355"/>
      <c r="N254" s="355"/>
      <c r="O254" s="355"/>
      <c r="P254" s="355"/>
      <c r="Q254" s="355"/>
      <c r="R254" s="355"/>
      <c r="S254" s="355"/>
      <c r="T254" s="355"/>
      <c r="U254" s="355"/>
      <c r="V254" s="355"/>
      <c r="W254" s="355"/>
      <c r="X254" s="355"/>
      <c r="Y254" s="355"/>
      <c r="Z254" s="355"/>
      <c r="AA254" s="355"/>
      <c r="AB254" s="355"/>
      <c r="AC254" s="355"/>
      <c r="AD254" s="355"/>
      <c r="AE254" s="355"/>
      <c r="AF254" s="355"/>
      <c r="AG254" s="355"/>
      <c r="AH254" s="355"/>
      <c r="AI254" s="111"/>
    </row>
    <row r="255" spans="3:35">
      <c r="C255" s="139"/>
      <c r="D255" s="313"/>
      <c r="E255" s="313"/>
      <c r="F255" s="313"/>
      <c r="G255" s="313"/>
      <c r="H255" s="313"/>
      <c r="I255" s="313"/>
      <c r="J255" s="313"/>
      <c r="K255" s="313"/>
      <c r="L255" s="355"/>
      <c r="M255" s="355"/>
      <c r="N255" s="355"/>
      <c r="O255" s="355"/>
      <c r="P255" s="355"/>
      <c r="Q255" s="355"/>
      <c r="R255" s="355"/>
      <c r="S255" s="355"/>
      <c r="T255" s="355"/>
      <c r="U255" s="355"/>
      <c r="V255" s="355"/>
      <c r="W255" s="355"/>
      <c r="X255" s="355"/>
      <c r="Y255" s="355"/>
      <c r="Z255" s="355"/>
      <c r="AA255" s="355"/>
      <c r="AB255" s="355"/>
      <c r="AC255" s="355"/>
      <c r="AD255" s="355"/>
      <c r="AE255" s="355"/>
      <c r="AF255" s="355"/>
      <c r="AG255" s="355"/>
      <c r="AH255" s="355"/>
      <c r="AI255" s="111"/>
    </row>
    <row r="256" spans="3:35">
      <c r="C256" s="139"/>
      <c r="D256" s="313"/>
      <c r="E256" s="313"/>
      <c r="F256" s="313"/>
      <c r="G256" s="313"/>
      <c r="H256" s="313"/>
      <c r="I256" s="313"/>
      <c r="J256" s="313"/>
      <c r="K256" s="313"/>
      <c r="L256" s="355"/>
      <c r="M256" s="355"/>
      <c r="N256" s="355"/>
      <c r="O256" s="355"/>
      <c r="P256" s="355"/>
      <c r="Q256" s="355"/>
      <c r="R256" s="355"/>
      <c r="S256" s="355"/>
      <c r="T256" s="355"/>
      <c r="U256" s="355"/>
      <c r="V256" s="355"/>
      <c r="W256" s="355"/>
      <c r="X256" s="355"/>
      <c r="Y256" s="355"/>
      <c r="Z256" s="355"/>
      <c r="AA256" s="355"/>
      <c r="AB256" s="355"/>
      <c r="AC256" s="355"/>
      <c r="AD256" s="355"/>
      <c r="AE256" s="355"/>
      <c r="AF256" s="355"/>
      <c r="AG256" s="355"/>
      <c r="AH256" s="355"/>
      <c r="AI256" s="111"/>
    </row>
    <row r="257" spans="3:35">
      <c r="C257" s="139"/>
      <c r="D257" s="313"/>
      <c r="E257" s="313"/>
      <c r="F257" s="313"/>
      <c r="G257" s="313"/>
      <c r="H257" s="313"/>
      <c r="I257" s="313"/>
      <c r="J257" s="313"/>
      <c r="K257" s="313"/>
      <c r="L257" s="355"/>
      <c r="M257" s="355"/>
      <c r="N257" s="355"/>
      <c r="O257" s="355"/>
      <c r="P257" s="355"/>
      <c r="Q257" s="355"/>
      <c r="R257" s="355"/>
      <c r="S257" s="355"/>
      <c r="T257" s="355"/>
      <c r="U257" s="355"/>
      <c r="V257" s="355"/>
      <c r="W257" s="355"/>
      <c r="X257" s="355"/>
      <c r="Y257" s="355"/>
      <c r="Z257" s="355"/>
      <c r="AA257" s="355"/>
      <c r="AB257" s="355"/>
      <c r="AC257" s="355"/>
      <c r="AD257" s="355"/>
      <c r="AE257" s="355"/>
      <c r="AF257" s="355"/>
      <c r="AG257" s="355"/>
      <c r="AH257" s="355"/>
      <c r="AI257" s="111"/>
    </row>
    <row r="258" spans="3:35">
      <c r="C258" s="139"/>
      <c r="D258" s="313"/>
      <c r="E258" s="313"/>
      <c r="F258" s="313"/>
      <c r="G258" s="313"/>
      <c r="H258" s="313"/>
      <c r="I258" s="313"/>
      <c r="J258" s="313"/>
      <c r="K258" s="313"/>
      <c r="L258" s="355"/>
      <c r="M258" s="355"/>
      <c r="N258" s="355"/>
      <c r="O258" s="355"/>
      <c r="P258" s="355"/>
      <c r="Q258" s="355"/>
      <c r="R258" s="355"/>
      <c r="S258" s="355"/>
      <c r="T258" s="355"/>
      <c r="U258" s="355"/>
      <c r="V258" s="355"/>
      <c r="W258" s="355"/>
      <c r="X258" s="355"/>
      <c r="Y258" s="355"/>
      <c r="Z258" s="355"/>
      <c r="AA258" s="355"/>
      <c r="AB258" s="355"/>
      <c r="AC258" s="355"/>
      <c r="AD258" s="355"/>
      <c r="AE258" s="355"/>
      <c r="AF258" s="355"/>
      <c r="AG258" s="355"/>
      <c r="AH258" s="355"/>
      <c r="AI258" s="111"/>
    </row>
    <row r="259" spans="3:35">
      <c r="C259" s="139"/>
      <c r="D259" s="313"/>
      <c r="E259" s="313"/>
      <c r="F259" s="313"/>
      <c r="G259" s="313"/>
      <c r="H259" s="313"/>
      <c r="I259" s="313"/>
      <c r="J259" s="313"/>
      <c r="K259" s="313"/>
      <c r="L259" s="355"/>
      <c r="M259" s="355"/>
      <c r="N259" s="355"/>
      <c r="O259" s="355"/>
      <c r="P259" s="355"/>
      <c r="Q259" s="355"/>
      <c r="R259" s="355"/>
      <c r="S259" s="355"/>
      <c r="T259" s="355"/>
      <c r="U259" s="355"/>
      <c r="V259" s="355"/>
      <c r="W259" s="355"/>
      <c r="X259" s="355"/>
      <c r="Y259" s="355"/>
      <c r="Z259" s="355"/>
      <c r="AA259" s="355"/>
      <c r="AB259" s="355"/>
      <c r="AC259" s="355"/>
      <c r="AD259" s="355"/>
      <c r="AE259" s="355"/>
      <c r="AF259" s="355"/>
      <c r="AG259" s="355"/>
      <c r="AH259" s="355"/>
      <c r="AI259" s="111"/>
    </row>
    <row r="260" spans="3:35">
      <c r="C260" s="139"/>
      <c r="D260" s="313"/>
      <c r="E260" s="313"/>
      <c r="F260" s="313"/>
      <c r="G260" s="313"/>
      <c r="H260" s="313"/>
      <c r="I260" s="313"/>
      <c r="J260" s="313"/>
      <c r="K260" s="313"/>
      <c r="L260" s="355"/>
      <c r="M260" s="355"/>
      <c r="N260" s="355"/>
      <c r="O260" s="355"/>
      <c r="P260" s="355"/>
      <c r="Q260" s="355"/>
      <c r="R260" s="355"/>
      <c r="S260" s="355"/>
      <c r="T260" s="355"/>
      <c r="U260" s="355"/>
      <c r="V260" s="355"/>
      <c r="W260" s="355"/>
      <c r="X260" s="355"/>
      <c r="Y260" s="355"/>
      <c r="Z260" s="355"/>
      <c r="AA260" s="355"/>
      <c r="AB260" s="355"/>
      <c r="AC260" s="355"/>
      <c r="AD260" s="355"/>
      <c r="AE260" s="355"/>
      <c r="AF260" s="355"/>
      <c r="AG260" s="355"/>
      <c r="AH260" s="355"/>
      <c r="AI260" s="111"/>
    </row>
    <row r="261" spans="3:35">
      <c r="C261" s="139"/>
      <c r="D261" s="313"/>
      <c r="E261" s="313"/>
      <c r="F261" s="313"/>
      <c r="G261" s="313"/>
      <c r="H261" s="313"/>
      <c r="I261" s="313"/>
      <c r="J261" s="313"/>
      <c r="K261" s="313"/>
      <c r="L261" s="355"/>
      <c r="M261" s="355"/>
      <c r="N261" s="355"/>
      <c r="O261" s="355"/>
      <c r="P261" s="355"/>
      <c r="Q261" s="355"/>
      <c r="R261" s="355"/>
      <c r="S261" s="355"/>
      <c r="T261" s="355"/>
      <c r="U261" s="355"/>
      <c r="V261" s="355"/>
      <c r="W261" s="355"/>
      <c r="X261" s="355"/>
      <c r="Y261" s="355"/>
      <c r="Z261" s="355"/>
      <c r="AA261" s="355"/>
      <c r="AB261" s="355"/>
      <c r="AC261" s="355"/>
      <c r="AD261" s="355"/>
      <c r="AE261" s="355"/>
      <c r="AF261" s="355"/>
      <c r="AG261" s="355"/>
      <c r="AH261" s="355"/>
      <c r="AI261" s="111"/>
    </row>
    <row r="262" spans="3:35">
      <c r="C262" s="139"/>
      <c r="D262" s="313"/>
      <c r="E262" s="313"/>
      <c r="F262" s="313"/>
      <c r="G262" s="313"/>
      <c r="H262" s="313"/>
      <c r="I262" s="313"/>
      <c r="J262" s="313"/>
      <c r="K262" s="313"/>
      <c r="L262" s="355"/>
      <c r="M262" s="355"/>
      <c r="N262" s="355"/>
      <c r="O262" s="355"/>
      <c r="P262" s="355"/>
      <c r="Q262" s="355"/>
      <c r="R262" s="355"/>
      <c r="S262" s="355"/>
      <c r="T262" s="355"/>
      <c r="U262" s="355"/>
      <c r="V262" s="355"/>
      <c r="W262" s="355"/>
      <c r="X262" s="355"/>
      <c r="Y262" s="355"/>
      <c r="Z262" s="355"/>
      <c r="AA262" s="355"/>
      <c r="AB262" s="355"/>
      <c r="AC262" s="355"/>
      <c r="AD262" s="355"/>
      <c r="AE262" s="355"/>
      <c r="AF262" s="355"/>
      <c r="AG262" s="355"/>
      <c r="AH262" s="355"/>
      <c r="AI262" s="111"/>
    </row>
    <row r="263" spans="3:35">
      <c r="C263" s="139"/>
      <c r="D263" s="313"/>
      <c r="E263" s="313"/>
      <c r="F263" s="313"/>
      <c r="G263" s="313"/>
      <c r="H263" s="313"/>
      <c r="I263" s="313"/>
      <c r="J263" s="313"/>
      <c r="K263" s="313"/>
      <c r="L263" s="355"/>
      <c r="M263" s="355"/>
      <c r="N263" s="355"/>
      <c r="O263" s="355"/>
      <c r="P263" s="355"/>
      <c r="Q263" s="355"/>
      <c r="R263" s="355"/>
      <c r="S263" s="355"/>
      <c r="T263" s="355"/>
      <c r="U263" s="355"/>
      <c r="V263" s="355"/>
      <c r="W263" s="355"/>
      <c r="X263" s="355"/>
      <c r="Y263" s="355"/>
      <c r="Z263" s="355"/>
      <c r="AA263" s="355"/>
      <c r="AB263" s="355"/>
      <c r="AC263" s="355"/>
      <c r="AD263" s="355"/>
      <c r="AE263" s="355"/>
      <c r="AF263" s="355"/>
      <c r="AG263" s="355"/>
      <c r="AH263" s="355"/>
      <c r="AI263" s="111"/>
    </row>
    <row r="264" spans="3:35">
      <c r="C264" s="139"/>
      <c r="D264" s="313"/>
      <c r="E264" s="313"/>
      <c r="F264" s="313"/>
      <c r="G264" s="313"/>
      <c r="H264" s="313"/>
      <c r="I264" s="313"/>
      <c r="J264" s="313"/>
      <c r="K264" s="313"/>
      <c r="L264" s="355"/>
      <c r="M264" s="355"/>
      <c r="N264" s="355"/>
      <c r="O264" s="355"/>
      <c r="P264" s="355"/>
      <c r="Q264" s="355"/>
      <c r="R264" s="355"/>
      <c r="S264" s="355"/>
      <c r="T264" s="355"/>
      <c r="U264" s="355"/>
      <c r="V264" s="355"/>
      <c r="W264" s="355"/>
      <c r="X264" s="355"/>
      <c r="Y264" s="355"/>
      <c r="Z264" s="355"/>
      <c r="AA264" s="355"/>
      <c r="AB264" s="355"/>
      <c r="AC264" s="355"/>
      <c r="AD264" s="355"/>
      <c r="AE264" s="355"/>
      <c r="AF264" s="355"/>
      <c r="AG264" s="355"/>
      <c r="AH264" s="355"/>
      <c r="AI264" s="111"/>
    </row>
    <row r="265" spans="3:35">
      <c r="C265" s="139"/>
      <c r="D265" s="313"/>
      <c r="E265" s="313"/>
      <c r="F265" s="313"/>
      <c r="G265" s="313"/>
      <c r="H265" s="313"/>
      <c r="I265" s="313"/>
      <c r="J265" s="313"/>
      <c r="K265" s="313"/>
      <c r="L265" s="355"/>
      <c r="M265" s="355"/>
      <c r="N265" s="355"/>
      <c r="O265" s="355"/>
      <c r="P265" s="355"/>
      <c r="Q265" s="355"/>
      <c r="R265" s="355"/>
      <c r="S265" s="355"/>
      <c r="T265" s="355"/>
      <c r="U265" s="355"/>
      <c r="V265" s="355"/>
      <c r="W265" s="355"/>
      <c r="X265" s="355"/>
      <c r="Y265" s="355"/>
      <c r="Z265" s="355"/>
      <c r="AA265" s="355"/>
      <c r="AB265" s="355"/>
      <c r="AC265" s="355"/>
      <c r="AD265" s="355"/>
      <c r="AE265" s="355"/>
      <c r="AF265" s="355"/>
      <c r="AG265" s="355"/>
      <c r="AH265" s="355"/>
      <c r="AI265" s="111"/>
    </row>
    <row r="266" spans="3:35">
      <c r="C266" s="139"/>
      <c r="D266" s="313"/>
      <c r="E266" s="313"/>
      <c r="F266" s="313"/>
      <c r="G266" s="313"/>
      <c r="H266" s="313"/>
      <c r="I266" s="313"/>
      <c r="J266" s="313"/>
      <c r="K266" s="313"/>
      <c r="L266" s="355"/>
      <c r="M266" s="355"/>
      <c r="N266" s="355"/>
      <c r="O266" s="355"/>
      <c r="P266" s="355"/>
      <c r="Q266" s="355"/>
      <c r="R266" s="355"/>
      <c r="S266" s="355"/>
      <c r="T266" s="355"/>
      <c r="U266" s="355"/>
      <c r="V266" s="355"/>
      <c r="W266" s="355"/>
      <c r="X266" s="355"/>
      <c r="Y266" s="355"/>
      <c r="Z266" s="355"/>
      <c r="AA266" s="355"/>
      <c r="AB266" s="355"/>
      <c r="AC266" s="355"/>
      <c r="AD266" s="355"/>
      <c r="AE266" s="355"/>
      <c r="AF266" s="355"/>
      <c r="AG266" s="355"/>
      <c r="AH266" s="355"/>
      <c r="AI266" s="111"/>
    </row>
    <row r="267" spans="3:35">
      <c r="C267" s="139"/>
      <c r="D267" s="313"/>
      <c r="E267" s="313"/>
      <c r="F267" s="313"/>
      <c r="G267" s="313"/>
      <c r="H267" s="313"/>
      <c r="I267" s="313"/>
      <c r="J267" s="313"/>
      <c r="K267" s="313"/>
      <c r="L267" s="355"/>
      <c r="M267" s="355"/>
      <c r="N267" s="355"/>
      <c r="O267" s="355"/>
      <c r="P267" s="355"/>
      <c r="Q267" s="355"/>
      <c r="R267" s="355"/>
      <c r="S267" s="355"/>
      <c r="T267" s="355"/>
      <c r="U267" s="355"/>
      <c r="V267" s="355"/>
      <c r="W267" s="355"/>
      <c r="X267" s="355"/>
      <c r="Y267" s="355"/>
      <c r="Z267" s="355"/>
      <c r="AA267" s="355"/>
      <c r="AB267" s="355"/>
      <c r="AC267" s="355"/>
      <c r="AD267" s="355"/>
      <c r="AE267" s="355"/>
      <c r="AF267" s="355"/>
      <c r="AG267" s="355"/>
      <c r="AH267" s="355"/>
      <c r="AI267" s="111"/>
    </row>
    <row r="268" spans="3:35">
      <c r="C268" s="139"/>
      <c r="D268" s="313"/>
      <c r="E268" s="313"/>
      <c r="F268" s="313"/>
      <c r="G268" s="313"/>
      <c r="H268" s="313"/>
      <c r="I268" s="313"/>
      <c r="J268" s="313"/>
      <c r="K268" s="313"/>
      <c r="L268" s="355"/>
      <c r="M268" s="355"/>
      <c r="N268" s="355"/>
      <c r="O268" s="355"/>
      <c r="P268" s="355"/>
      <c r="Q268" s="355"/>
      <c r="R268" s="355"/>
      <c r="S268" s="355"/>
      <c r="T268" s="355"/>
      <c r="U268" s="355"/>
      <c r="V268" s="355"/>
      <c r="W268" s="355"/>
      <c r="X268" s="355"/>
      <c r="Y268" s="355"/>
      <c r="Z268" s="355"/>
      <c r="AA268" s="355"/>
      <c r="AB268" s="355"/>
      <c r="AC268" s="355"/>
      <c r="AD268" s="355"/>
      <c r="AE268" s="355"/>
      <c r="AF268" s="355"/>
      <c r="AG268" s="355"/>
      <c r="AH268" s="355"/>
      <c r="AI268" s="111"/>
    </row>
    <row r="269" spans="3:35">
      <c r="C269" s="139"/>
      <c r="D269" s="313"/>
      <c r="E269" s="313"/>
      <c r="F269" s="313"/>
      <c r="G269" s="313"/>
      <c r="H269" s="313"/>
      <c r="I269" s="313"/>
      <c r="J269" s="313"/>
      <c r="K269" s="313"/>
      <c r="L269" s="355"/>
      <c r="M269" s="355"/>
      <c r="N269" s="355"/>
      <c r="O269" s="355"/>
      <c r="P269" s="355"/>
      <c r="Q269" s="355"/>
      <c r="R269" s="355"/>
      <c r="S269" s="355"/>
      <c r="T269" s="355"/>
      <c r="U269" s="355"/>
      <c r="V269" s="355"/>
      <c r="W269" s="355"/>
      <c r="X269" s="355"/>
      <c r="Y269" s="355"/>
      <c r="Z269" s="355"/>
      <c r="AA269" s="355"/>
      <c r="AB269" s="355"/>
      <c r="AC269" s="355"/>
      <c r="AD269" s="355"/>
      <c r="AE269" s="355"/>
      <c r="AF269" s="355"/>
      <c r="AG269" s="355"/>
      <c r="AH269" s="355"/>
      <c r="AI269" s="111"/>
    </row>
    <row r="270" spans="3:35">
      <c r="C270" s="139"/>
      <c r="D270" s="313"/>
      <c r="E270" s="313"/>
      <c r="F270" s="313"/>
      <c r="G270" s="313"/>
      <c r="H270" s="313"/>
      <c r="I270" s="313"/>
      <c r="J270" s="313"/>
      <c r="K270" s="313"/>
      <c r="L270" s="355"/>
      <c r="M270" s="355"/>
      <c r="N270" s="355"/>
      <c r="O270" s="355"/>
      <c r="P270" s="355"/>
      <c r="Q270" s="355"/>
      <c r="R270" s="355"/>
      <c r="S270" s="355"/>
      <c r="T270" s="355"/>
      <c r="U270" s="355"/>
      <c r="V270" s="355"/>
      <c r="W270" s="355"/>
      <c r="X270" s="355"/>
      <c r="Y270" s="355"/>
      <c r="Z270" s="355"/>
      <c r="AA270" s="355"/>
      <c r="AB270" s="355"/>
      <c r="AC270" s="355"/>
      <c r="AD270" s="355"/>
      <c r="AE270" s="355"/>
      <c r="AF270" s="355"/>
      <c r="AG270" s="355"/>
      <c r="AH270" s="355"/>
      <c r="AI270" s="111"/>
    </row>
    <row r="271" spans="3:35">
      <c r="C271" s="139"/>
      <c r="D271" s="313"/>
      <c r="E271" s="313"/>
      <c r="F271" s="313"/>
      <c r="G271" s="313"/>
      <c r="H271" s="313"/>
      <c r="I271" s="313"/>
      <c r="J271" s="313"/>
      <c r="K271" s="313"/>
      <c r="L271" s="355"/>
      <c r="M271" s="355"/>
      <c r="N271" s="355"/>
      <c r="O271" s="355"/>
      <c r="P271" s="355"/>
      <c r="Q271" s="355"/>
      <c r="R271" s="355"/>
      <c r="S271" s="355"/>
      <c r="T271" s="355"/>
      <c r="U271" s="355"/>
      <c r="V271" s="355"/>
      <c r="W271" s="355"/>
      <c r="X271" s="355"/>
      <c r="Y271" s="355"/>
      <c r="Z271" s="355"/>
      <c r="AA271" s="355"/>
      <c r="AB271" s="355"/>
      <c r="AC271" s="355"/>
      <c r="AD271" s="355"/>
      <c r="AE271" s="355"/>
      <c r="AF271" s="355"/>
      <c r="AG271" s="355"/>
      <c r="AH271" s="355"/>
      <c r="AI271" s="111"/>
    </row>
    <row r="272" spans="3:35">
      <c r="C272" s="139"/>
      <c r="D272" s="139"/>
      <c r="E272" s="139"/>
      <c r="F272" s="139"/>
      <c r="G272" s="139"/>
      <c r="H272" s="139"/>
      <c r="I272" s="139"/>
      <c r="J272" s="139"/>
      <c r="K272" s="139"/>
      <c r="L272" s="111"/>
      <c r="M272" s="111"/>
      <c r="N272" s="111"/>
      <c r="O272" s="111"/>
      <c r="P272" s="111"/>
      <c r="Q272" s="111"/>
      <c r="R272" s="111"/>
      <c r="S272" s="111"/>
      <c r="T272" s="111"/>
      <c r="U272" s="111"/>
      <c r="V272" s="111"/>
      <c r="W272" s="111"/>
      <c r="X272" s="302"/>
      <c r="Y272" s="298"/>
      <c r="Z272" s="298"/>
      <c r="AA272" s="298"/>
      <c r="AB272" s="307"/>
      <c r="AC272" s="111"/>
      <c r="AD272" s="355"/>
      <c r="AE272" s="111"/>
      <c r="AF272" s="111"/>
      <c r="AG272" s="111"/>
      <c r="AH272" s="111"/>
      <c r="AI272" s="111"/>
    </row>
    <row r="273" spans="3:35">
      <c r="C273" s="139"/>
      <c r="D273" s="139"/>
      <c r="E273" s="139"/>
      <c r="F273" s="139"/>
      <c r="G273" s="139"/>
      <c r="H273" s="139"/>
      <c r="I273" s="139"/>
      <c r="J273" s="139"/>
      <c r="K273" s="139"/>
      <c r="L273" s="139"/>
      <c r="M273" s="139"/>
      <c r="N273" s="139"/>
      <c r="O273" s="139"/>
      <c r="P273" s="139"/>
      <c r="Q273" s="139"/>
      <c r="R273" s="139"/>
      <c r="S273" s="139"/>
      <c r="T273" s="139"/>
      <c r="U273" s="139"/>
      <c r="V273" s="139"/>
      <c r="W273" s="139"/>
      <c r="X273" s="139"/>
      <c r="Y273" s="139"/>
      <c r="Z273" s="139"/>
      <c r="AA273" s="139"/>
      <c r="AB273" s="313"/>
      <c r="AC273" s="139"/>
      <c r="AD273" s="313"/>
      <c r="AE273" s="139"/>
      <c r="AF273" s="139"/>
      <c r="AG273" s="139"/>
      <c r="AH273" s="139"/>
      <c r="AI273" s="139"/>
    </row>
    <row r="274" spans="3:35">
      <c r="C274" s="139"/>
      <c r="D274" s="139"/>
      <c r="E274" s="139"/>
      <c r="F274" s="139"/>
      <c r="G274" s="139"/>
      <c r="H274" s="139"/>
      <c r="I274" s="139"/>
      <c r="J274" s="139"/>
      <c r="K274" s="139"/>
      <c r="L274" s="139"/>
      <c r="M274" s="139"/>
      <c r="N274" s="139"/>
      <c r="O274" s="139"/>
      <c r="P274" s="139"/>
      <c r="Q274" s="139"/>
      <c r="R274" s="139"/>
      <c r="S274" s="139"/>
      <c r="T274" s="139"/>
      <c r="U274" s="139"/>
      <c r="V274" s="139"/>
      <c r="W274" s="139"/>
      <c r="X274" s="139"/>
      <c r="Y274" s="139"/>
      <c r="Z274" s="139"/>
      <c r="AA274" s="139"/>
      <c r="AB274" s="313"/>
      <c r="AC274" s="139"/>
      <c r="AD274" s="313"/>
      <c r="AE274" s="139"/>
      <c r="AF274" s="139"/>
      <c r="AG274" s="139"/>
      <c r="AH274" s="139"/>
      <c r="AI274" s="139"/>
    </row>
    <row r="275" spans="3:35">
      <c r="C275" s="139"/>
      <c r="D275" s="139"/>
      <c r="E275" s="139"/>
      <c r="F275" s="139"/>
      <c r="G275" s="139"/>
      <c r="H275" s="139"/>
      <c r="I275" s="139"/>
      <c r="J275" s="139"/>
      <c r="K275" s="139"/>
      <c r="L275" s="139"/>
      <c r="M275" s="139"/>
      <c r="N275" s="139"/>
      <c r="O275" s="139"/>
      <c r="P275" s="139"/>
      <c r="Q275" s="139"/>
      <c r="R275" s="139"/>
      <c r="S275" s="139"/>
      <c r="T275" s="139"/>
      <c r="U275" s="139"/>
      <c r="V275" s="139"/>
      <c r="W275" s="139"/>
      <c r="X275" s="139"/>
      <c r="Y275" s="139"/>
      <c r="Z275" s="139"/>
      <c r="AA275" s="139"/>
      <c r="AB275" s="313"/>
      <c r="AC275" s="139"/>
      <c r="AD275" s="313"/>
      <c r="AE275" s="139"/>
      <c r="AF275" s="139"/>
      <c r="AG275" s="139"/>
      <c r="AH275" s="139"/>
      <c r="AI275" s="139"/>
    </row>
    <row r="276" spans="3:35">
      <c r="C276" s="139"/>
      <c r="D276" s="139"/>
      <c r="E276" s="139"/>
      <c r="F276" s="139"/>
      <c r="G276" s="139"/>
      <c r="H276" s="139"/>
      <c r="I276" s="139"/>
      <c r="J276" s="139"/>
      <c r="K276" s="139"/>
      <c r="L276" s="139"/>
      <c r="M276" s="139"/>
      <c r="N276" s="139"/>
      <c r="O276" s="139"/>
      <c r="P276" s="139"/>
      <c r="Q276" s="139"/>
      <c r="R276" s="139"/>
      <c r="S276" s="139"/>
      <c r="T276" s="139"/>
      <c r="U276" s="139"/>
      <c r="V276" s="139"/>
      <c r="W276" s="139"/>
      <c r="X276" s="139"/>
      <c r="Y276" s="139"/>
      <c r="Z276" s="139"/>
      <c r="AA276" s="139"/>
      <c r="AB276" s="313"/>
      <c r="AC276" s="139"/>
      <c r="AD276" s="313"/>
      <c r="AE276" s="139"/>
      <c r="AF276" s="139"/>
      <c r="AG276" s="139"/>
      <c r="AH276" s="139"/>
      <c r="AI276" s="139"/>
    </row>
    <row r="277" spans="3:35">
      <c r="C277" s="139"/>
      <c r="D277" s="139"/>
      <c r="E277" s="139"/>
      <c r="F277" s="139"/>
      <c r="G277" s="139"/>
      <c r="H277" s="139"/>
      <c r="I277" s="139"/>
      <c r="J277" s="139"/>
      <c r="K277" s="139"/>
      <c r="L277" s="139"/>
      <c r="M277" s="139"/>
      <c r="N277" s="139"/>
      <c r="O277" s="139"/>
      <c r="P277" s="139"/>
      <c r="Q277" s="139"/>
      <c r="R277" s="139"/>
      <c r="S277" s="139"/>
      <c r="T277" s="139"/>
      <c r="U277" s="139"/>
      <c r="V277" s="139"/>
      <c r="W277" s="139"/>
      <c r="X277" s="139"/>
      <c r="Y277" s="139"/>
      <c r="Z277" s="139"/>
      <c r="AA277" s="139"/>
      <c r="AB277" s="313"/>
      <c r="AC277" s="139"/>
      <c r="AD277" s="313"/>
      <c r="AE277" s="139"/>
      <c r="AF277" s="139"/>
      <c r="AG277" s="139"/>
      <c r="AH277" s="139"/>
      <c r="AI277" s="139"/>
    </row>
    <row r="278" spans="3:35">
      <c r="C278" s="139"/>
      <c r="D278" s="139"/>
      <c r="E278" s="139"/>
      <c r="F278" s="139"/>
      <c r="G278" s="139"/>
      <c r="H278" s="139"/>
      <c r="I278" s="139"/>
      <c r="J278" s="139"/>
      <c r="K278" s="139"/>
      <c r="L278" s="139"/>
      <c r="M278" s="139"/>
      <c r="N278" s="139"/>
      <c r="O278" s="139"/>
      <c r="P278" s="139"/>
      <c r="Q278" s="139"/>
      <c r="R278" s="139"/>
      <c r="S278" s="139"/>
      <c r="T278" s="139"/>
      <c r="U278" s="139"/>
      <c r="V278" s="139"/>
      <c r="W278" s="139"/>
      <c r="X278" s="139"/>
      <c r="Y278" s="139"/>
      <c r="Z278" s="139"/>
      <c r="AA278" s="139"/>
      <c r="AB278" s="313"/>
      <c r="AC278" s="139"/>
      <c r="AD278" s="313"/>
      <c r="AE278" s="139"/>
      <c r="AF278" s="139"/>
      <c r="AG278" s="139"/>
      <c r="AH278" s="139"/>
      <c r="AI278" s="139"/>
    </row>
    <row r="279" spans="3:35">
      <c r="C279" s="139"/>
      <c r="D279" s="139"/>
      <c r="E279" s="139"/>
      <c r="F279" s="139"/>
      <c r="G279" s="139"/>
      <c r="H279" s="139"/>
      <c r="I279" s="139"/>
      <c r="J279" s="139"/>
      <c r="K279" s="139"/>
      <c r="L279" s="139"/>
      <c r="M279" s="139"/>
      <c r="N279" s="139"/>
      <c r="O279" s="139"/>
      <c r="P279" s="139"/>
      <c r="Q279" s="139"/>
      <c r="R279" s="139"/>
      <c r="S279" s="139"/>
      <c r="T279" s="139"/>
      <c r="U279" s="139"/>
      <c r="V279" s="139"/>
      <c r="W279" s="139"/>
      <c r="X279" s="139"/>
      <c r="Y279" s="139"/>
      <c r="Z279" s="139"/>
      <c r="AA279" s="139"/>
      <c r="AB279" s="313"/>
      <c r="AC279" s="139"/>
      <c r="AD279" s="313"/>
      <c r="AE279" s="139"/>
      <c r="AF279" s="139"/>
      <c r="AG279" s="139"/>
      <c r="AH279" s="139"/>
      <c r="AI279" s="139"/>
    </row>
    <row r="280" spans="3:35">
      <c r="C280" s="139"/>
      <c r="D280" s="139"/>
      <c r="E280" s="139"/>
      <c r="F280" s="139"/>
      <c r="G280" s="139"/>
      <c r="H280" s="139"/>
      <c r="I280" s="139"/>
      <c r="J280" s="139"/>
      <c r="K280" s="139"/>
      <c r="L280" s="139"/>
      <c r="M280" s="139"/>
      <c r="N280" s="139"/>
      <c r="O280" s="139"/>
      <c r="P280" s="139"/>
      <c r="Q280" s="139"/>
      <c r="R280" s="139"/>
      <c r="S280" s="139"/>
      <c r="T280" s="139"/>
      <c r="U280" s="139"/>
      <c r="V280" s="139"/>
      <c r="W280" s="139"/>
      <c r="X280" s="139"/>
      <c r="Y280" s="139"/>
      <c r="Z280" s="139"/>
      <c r="AA280" s="139"/>
      <c r="AB280" s="313"/>
      <c r="AC280" s="139"/>
      <c r="AD280" s="313"/>
      <c r="AE280" s="139"/>
      <c r="AF280" s="139"/>
      <c r="AG280" s="139"/>
      <c r="AH280" s="139"/>
      <c r="AI280" s="139"/>
    </row>
    <row r="281" spans="3:35">
      <c r="C281" s="139"/>
      <c r="D281" s="139"/>
      <c r="E281" s="139"/>
      <c r="F281" s="139"/>
      <c r="G281" s="139"/>
      <c r="H281" s="139"/>
      <c r="I281" s="139"/>
      <c r="J281" s="139"/>
      <c r="K281" s="139"/>
      <c r="L281" s="139"/>
      <c r="M281" s="139"/>
      <c r="N281" s="139"/>
      <c r="O281" s="139"/>
      <c r="P281" s="139"/>
      <c r="Q281" s="139"/>
      <c r="R281" s="139"/>
      <c r="S281" s="139"/>
      <c r="T281" s="139"/>
      <c r="U281" s="139"/>
      <c r="V281" s="139"/>
      <c r="W281" s="139"/>
      <c r="X281" s="139"/>
      <c r="Y281" s="139"/>
      <c r="Z281" s="139"/>
      <c r="AA281" s="139"/>
      <c r="AB281" s="313"/>
      <c r="AC281" s="139"/>
      <c r="AD281" s="313"/>
      <c r="AE281" s="139"/>
      <c r="AF281" s="139"/>
      <c r="AG281" s="139"/>
      <c r="AH281" s="139"/>
      <c r="AI281" s="139"/>
    </row>
    <row r="282" spans="3:35">
      <c r="C282" s="139"/>
      <c r="D282" s="139"/>
      <c r="E282" s="139"/>
      <c r="F282" s="139"/>
      <c r="G282" s="139"/>
      <c r="H282" s="139"/>
      <c r="I282" s="139"/>
      <c r="J282" s="139"/>
      <c r="K282" s="139"/>
      <c r="L282" s="139"/>
      <c r="M282" s="139"/>
      <c r="N282" s="139"/>
      <c r="O282" s="139"/>
      <c r="P282" s="139"/>
      <c r="Q282" s="139"/>
      <c r="R282" s="139"/>
      <c r="S282" s="139"/>
      <c r="T282" s="139"/>
      <c r="U282" s="139"/>
      <c r="V282" s="139"/>
      <c r="W282" s="139"/>
      <c r="X282" s="139"/>
      <c r="Y282" s="139"/>
      <c r="Z282" s="139"/>
      <c r="AA282" s="139"/>
      <c r="AB282" s="313"/>
      <c r="AC282" s="139"/>
      <c r="AD282" s="313"/>
      <c r="AE282" s="139"/>
      <c r="AF282" s="139"/>
      <c r="AG282" s="139"/>
      <c r="AH282" s="139"/>
      <c r="AI282" s="139"/>
    </row>
    <row r="283" spans="3:35">
      <c r="C283" s="139"/>
      <c r="D283" s="139"/>
      <c r="E283" s="139"/>
      <c r="F283" s="139"/>
      <c r="G283" s="139"/>
      <c r="H283" s="139"/>
      <c r="I283" s="139"/>
      <c r="J283" s="139"/>
      <c r="K283" s="139"/>
      <c r="L283" s="139"/>
      <c r="M283" s="139"/>
      <c r="N283" s="139"/>
      <c r="O283" s="139"/>
      <c r="P283" s="139"/>
      <c r="Q283" s="139"/>
      <c r="R283" s="139"/>
      <c r="S283" s="139"/>
      <c r="T283" s="139"/>
      <c r="U283" s="139"/>
      <c r="V283" s="139"/>
      <c r="W283" s="139"/>
      <c r="X283" s="139"/>
      <c r="Y283" s="139"/>
      <c r="Z283" s="139"/>
      <c r="AA283" s="139"/>
      <c r="AB283" s="313"/>
      <c r="AC283" s="139"/>
      <c r="AD283" s="313"/>
      <c r="AE283" s="139"/>
      <c r="AF283" s="139"/>
      <c r="AG283" s="139"/>
      <c r="AH283" s="139"/>
      <c r="AI283" s="139"/>
    </row>
    <row r="284" spans="3:35">
      <c r="C284" s="139"/>
      <c r="D284" s="139"/>
      <c r="E284" s="139"/>
      <c r="F284" s="139"/>
      <c r="G284" s="139"/>
      <c r="H284" s="139"/>
      <c r="I284" s="139"/>
      <c r="J284" s="139"/>
      <c r="K284" s="139"/>
      <c r="L284" s="139"/>
      <c r="M284" s="139"/>
      <c r="N284" s="139"/>
      <c r="O284" s="139"/>
      <c r="P284" s="139"/>
      <c r="Q284" s="139"/>
      <c r="R284" s="139"/>
      <c r="S284" s="139"/>
      <c r="T284" s="139"/>
      <c r="U284" s="139"/>
      <c r="V284" s="139"/>
      <c r="W284" s="139"/>
      <c r="X284" s="139"/>
      <c r="Y284" s="139"/>
      <c r="Z284" s="139"/>
      <c r="AA284" s="139"/>
      <c r="AB284" s="313"/>
      <c r="AC284" s="139"/>
      <c r="AD284" s="313"/>
      <c r="AE284" s="139"/>
      <c r="AF284" s="139"/>
      <c r="AG284" s="139"/>
      <c r="AH284" s="139"/>
      <c r="AI284" s="139"/>
    </row>
    <row r="285" spans="3:35">
      <c r="C285" s="139"/>
      <c r="D285" s="139"/>
      <c r="E285" s="139"/>
      <c r="F285" s="139"/>
      <c r="G285" s="139"/>
      <c r="H285" s="139"/>
      <c r="I285" s="139"/>
      <c r="J285" s="139"/>
      <c r="K285" s="139"/>
      <c r="L285" s="139"/>
      <c r="M285" s="139"/>
      <c r="N285" s="139"/>
      <c r="O285" s="139"/>
      <c r="P285" s="139"/>
      <c r="Q285" s="139"/>
      <c r="R285" s="139"/>
      <c r="S285" s="139"/>
      <c r="T285" s="139"/>
      <c r="U285" s="139"/>
      <c r="V285" s="139"/>
      <c r="W285" s="139"/>
      <c r="X285" s="139"/>
      <c r="Y285" s="139"/>
      <c r="Z285" s="139"/>
      <c r="AA285" s="139"/>
      <c r="AB285" s="313"/>
      <c r="AC285" s="139"/>
      <c r="AD285" s="313"/>
      <c r="AE285" s="139"/>
      <c r="AF285" s="139"/>
      <c r="AG285" s="139"/>
      <c r="AH285" s="139"/>
      <c r="AI285" s="139"/>
    </row>
    <row r="286" spans="3:35">
      <c r="C286" s="139"/>
      <c r="D286" s="139"/>
      <c r="E286" s="139"/>
      <c r="F286" s="139"/>
      <c r="G286" s="139"/>
      <c r="H286" s="139"/>
      <c r="I286" s="139"/>
      <c r="J286" s="139"/>
      <c r="K286" s="139"/>
      <c r="L286" s="139"/>
      <c r="M286" s="139"/>
      <c r="N286" s="139"/>
      <c r="O286" s="139"/>
      <c r="P286" s="139"/>
      <c r="Q286" s="139"/>
      <c r="R286" s="139"/>
      <c r="S286" s="139"/>
      <c r="T286" s="139"/>
      <c r="U286" s="139"/>
      <c r="V286" s="139"/>
      <c r="W286" s="139"/>
      <c r="X286" s="139"/>
      <c r="Y286" s="139"/>
      <c r="Z286" s="139"/>
      <c r="AA286" s="139"/>
      <c r="AB286" s="313"/>
      <c r="AC286" s="139"/>
      <c r="AD286" s="313"/>
      <c r="AE286" s="139"/>
      <c r="AF286" s="139"/>
      <c r="AG286" s="139"/>
      <c r="AH286" s="139"/>
      <c r="AI286" s="139"/>
    </row>
    <row r="287" spans="3:35">
      <c r="C287" s="139"/>
      <c r="D287" s="139"/>
      <c r="E287" s="139"/>
      <c r="F287" s="139"/>
      <c r="G287" s="139"/>
      <c r="H287" s="139"/>
      <c r="I287" s="139"/>
      <c r="J287" s="139"/>
      <c r="K287" s="139"/>
      <c r="L287" s="139"/>
      <c r="M287" s="139"/>
      <c r="N287" s="139"/>
      <c r="O287" s="139"/>
      <c r="P287" s="139"/>
      <c r="Q287" s="139"/>
      <c r="R287" s="139"/>
      <c r="S287" s="139"/>
      <c r="T287" s="139"/>
      <c r="U287" s="139"/>
      <c r="V287" s="139"/>
      <c r="W287" s="139"/>
      <c r="X287" s="139"/>
      <c r="Y287" s="139"/>
      <c r="Z287" s="139"/>
      <c r="AA287" s="139"/>
      <c r="AB287" s="313"/>
      <c r="AC287" s="139"/>
      <c r="AD287" s="313"/>
      <c r="AE287" s="139"/>
      <c r="AF287" s="139"/>
      <c r="AG287" s="139"/>
      <c r="AH287" s="139"/>
      <c r="AI287" s="139"/>
    </row>
    <row r="288" spans="3:35">
      <c r="C288" s="139"/>
      <c r="D288" s="139"/>
      <c r="E288" s="139"/>
      <c r="F288" s="139"/>
      <c r="G288" s="139"/>
      <c r="H288" s="139"/>
      <c r="I288" s="139"/>
      <c r="J288" s="139"/>
      <c r="K288" s="139"/>
      <c r="L288" s="139"/>
      <c r="M288" s="139"/>
      <c r="N288" s="139"/>
      <c r="O288" s="139"/>
      <c r="P288" s="139"/>
      <c r="Q288" s="139"/>
      <c r="R288" s="139"/>
      <c r="S288" s="139"/>
      <c r="T288" s="139"/>
      <c r="U288" s="139"/>
      <c r="V288" s="139"/>
      <c r="W288" s="139"/>
      <c r="X288" s="139"/>
      <c r="Y288" s="139"/>
      <c r="Z288" s="139"/>
      <c r="AA288" s="139"/>
      <c r="AB288" s="313"/>
      <c r="AC288" s="139"/>
      <c r="AD288" s="313"/>
      <c r="AE288" s="139"/>
      <c r="AF288" s="139"/>
      <c r="AG288" s="139"/>
      <c r="AH288" s="139"/>
      <c r="AI288" s="139"/>
    </row>
    <row r="289" spans="3:35">
      <c r="C289" s="139"/>
      <c r="D289" s="139"/>
      <c r="E289" s="139"/>
      <c r="F289" s="139"/>
      <c r="G289" s="139"/>
      <c r="H289" s="139"/>
      <c r="I289" s="139"/>
      <c r="J289" s="139"/>
      <c r="K289" s="139"/>
      <c r="L289" s="139"/>
      <c r="M289" s="139"/>
      <c r="N289" s="139"/>
      <c r="O289" s="139"/>
      <c r="P289" s="139"/>
      <c r="Q289" s="139"/>
      <c r="R289" s="139"/>
      <c r="S289" s="139"/>
      <c r="T289" s="139"/>
      <c r="U289" s="139"/>
      <c r="V289" s="139"/>
      <c r="W289" s="139"/>
      <c r="X289" s="139"/>
      <c r="Y289" s="139"/>
      <c r="Z289" s="139"/>
      <c r="AA289" s="139"/>
      <c r="AB289" s="313"/>
      <c r="AC289" s="139"/>
      <c r="AD289" s="313"/>
      <c r="AE289" s="139"/>
      <c r="AF289" s="139"/>
      <c r="AG289" s="139"/>
      <c r="AH289" s="139"/>
      <c r="AI289" s="139"/>
    </row>
    <row r="290" spans="3:35">
      <c r="C290" s="139"/>
      <c r="D290" s="139"/>
      <c r="E290" s="139"/>
      <c r="F290" s="139"/>
      <c r="G290" s="139"/>
      <c r="H290" s="139"/>
      <c r="I290" s="139"/>
      <c r="J290" s="139"/>
      <c r="K290" s="139"/>
      <c r="L290" s="139"/>
      <c r="M290" s="139"/>
      <c r="N290" s="139"/>
      <c r="O290" s="139"/>
      <c r="P290" s="139"/>
      <c r="Q290" s="139"/>
      <c r="R290" s="139"/>
      <c r="S290" s="139"/>
      <c r="T290" s="139"/>
      <c r="U290" s="139"/>
      <c r="V290" s="139"/>
      <c r="W290" s="139"/>
      <c r="X290" s="139"/>
      <c r="Y290" s="139"/>
      <c r="Z290" s="139"/>
      <c r="AA290" s="139"/>
      <c r="AB290" s="313"/>
      <c r="AC290" s="139"/>
      <c r="AD290" s="313"/>
      <c r="AE290" s="139"/>
      <c r="AF290" s="139"/>
      <c r="AG290" s="139"/>
      <c r="AH290" s="139"/>
      <c r="AI290" s="139"/>
    </row>
    <row r="291" spans="3:35">
      <c r="C291" s="139"/>
      <c r="D291" s="139"/>
      <c r="E291" s="139"/>
      <c r="F291" s="139"/>
      <c r="G291" s="139"/>
      <c r="H291" s="139"/>
      <c r="I291" s="139"/>
      <c r="J291" s="139"/>
      <c r="K291" s="139"/>
      <c r="L291" s="139"/>
      <c r="M291" s="139"/>
      <c r="N291" s="139"/>
      <c r="O291" s="139"/>
      <c r="P291" s="139"/>
      <c r="Q291" s="139"/>
      <c r="R291" s="139"/>
      <c r="S291" s="139"/>
      <c r="T291" s="139"/>
      <c r="U291" s="139"/>
      <c r="V291" s="139"/>
      <c r="W291" s="139"/>
      <c r="X291" s="139"/>
      <c r="Y291" s="139"/>
      <c r="Z291" s="139"/>
      <c r="AA291" s="139"/>
      <c r="AB291" s="313"/>
      <c r="AC291" s="139"/>
      <c r="AD291" s="313"/>
      <c r="AE291" s="139"/>
      <c r="AF291" s="139"/>
      <c r="AG291" s="139"/>
      <c r="AH291" s="139"/>
      <c r="AI291" s="139"/>
    </row>
    <row r="292" spans="3:35">
      <c r="C292" s="139"/>
      <c r="D292" s="139"/>
      <c r="E292" s="139"/>
      <c r="F292" s="139"/>
      <c r="G292" s="139"/>
      <c r="H292" s="139"/>
      <c r="I292" s="139"/>
      <c r="J292" s="139"/>
      <c r="K292" s="139"/>
      <c r="L292" s="139"/>
      <c r="M292" s="139"/>
      <c r="N292" s="139"/>
      <c r="O292" s="139"/>
      <c r="P292" s="139"/>
      <c r="Q292" s="139"/>
      <c r="R292" s="139"/>
      <c r="S292" s="139"/>
      <c r="T292" s="139"/>
      <c r="U292" s="139"/>
      <c r="V292" s="139"/>
      <c r="W292" s="139"/>
      <c r="X292" s="139"/>
      <c r="Y292" s="139"/>
      <c r="Z292" s="139"/>
      <c r="AA292" s="139"/>
      <c r="AB292" s="313"/>
      <c r="AC292" s="139"/>
      <c r="AD292" s="313"/>
      <c r="AE292" s="139"/>
      <c r="AF292" s="139"/>
      <c r="AG292" s="139"/>
      <c r="AH292" s="139"/>
      <c r="AI292" s="139"/>
    </row>
    <row r="293" spans="3:35">
      <c r="C293" s="139"/>
      <c r="D293" s="139"/>
      <c r="E293" s="139"/>
      <c r="F293" s="139"/>
      <c r="G293" s="139"/>
      <c r="H293" s="139"/>
      <c r="I293" s="139"/>
      <c r="J293" s="139"/>
      <c r="K293" s="139"/>
      <c r="L293" s="139"/>
      <c r="M293" s="139"/>
      <c r="N293" s="139"/>
      <c r="O293" s="139"/>
      <c r="P293" s="139"/>
      <c r="Q293" s="139"/>
      <c r="R293" s="139"/>
      <c r="S293" s="139"/>
      <c r="T293" s="139"/>
      <c r="U293" s="139"/>
      <c r="V293" s="139"/>
      <c r="W293" s="139"/>
      <c r="X293" s="139"/>
      <c r="Y293" s="139"/>
      <c r="Z293" s="139"/>
      <c r="AA293" s="139"/>
      <c r="AB293" s="313"/>
      <c r="AC293" s="139"/>
      <c r="AD293" s="313"/>
      <c r="AE293" s="139"/>
      <c r="AF293" s="139"/>
      <c r="AG293" s="139"/>
      <c r="AH293" s="139"/>
      <c r="AI293" s="139"/>
    </row>
    <row r="294" spans="3:35">
      <c r="C294" s="139"/>
      <c r="D294" s="139"/>
      <c r="E294" s="139"/>
      <c r="F294" s="139"/>
      <c r="G294" s="139"/>
      <c r="H294" s="139"/>
      <c r="I294" s="139"/>
      <c r="J294" s="139"/>
      <c r="K294" s="139"/>
      <c r="L294" s="139"/>
      <c r="M294" s="139"/>
      <c r="N294" s="139"/>
      <c r="O294" s="139"/>
      <c r="P294" s="139"/>
      <c r="Q294" s="139"/>
      <c r="R294" s="139"/>
      <c r="S294" s="139"/>
      <c r="T294" s="139"/>
      <c r="U294" s="139"/>
      <c r="V294" s="139"/>
      <c r="W294" s="139"/>
      <c r="X294" s="139"/>
      <c r="Y294" s="139"/>
      <c r="Z294" s="139"/>
      <c r="AA294" s="139"/>
      <c r="AB294" s="313"/>
      <c r="AC294" s="139"/>
      <c r="AD294" s="313"/>
      <c r="AE294" s="139"/>
      <c r="AF294" s="139"/>
      <c r="AG294" s="139"/>
      <c r="AH294" s="139"/>
      <c r="AI294" s="139"/>
    </row>
    <row r="295" spans="3:35">
      <c r="C295" s="139"/>
      <c r="D295" s="139"/>
      <c r="E295" s="139"/>
      <c r="F295" s="139"/>
      <c r="G295" s="139"/>
      <c r="H295" s="139"/>
      <c r="I295" s="139"/>
      <c r="J295" s="139"/>
      <c r="K295" s="139"/>
      <c r="L295" s="139"/>
      <c r="M295" s="139"/>
      <c r="N295" s="139"/>
      <c r="O295" s="139"/>
      <c r="P295" s="139"/>
      <c r="Q295" s="139"/>
      <c r="R295" s="139"/>
      <c r="S295" s="139"/>
      <c r="T295" s="139"/>
      <c r="U295" s="139"/>
      <c r="V295" s="139"/>
      <c r="W295" s="139"/>
      <c r="X295" s="139"/>
      <c r="Y295" s="139"/>
      <c r="Z295" s="139"/>
      <c r="AA295" s="139"/>
      <c r="AB295" s="313"/>
      <c r="AC295" s="139"/>
      <c r="AD295" s="313"/>
      <c r="AE295" s="139"/>
      <c r="AF295" s="139"/>
      <c r="AG295" s="139"/>
      <c r="AH295" s="139"/>
      <c r="AI295" s="139"/>
    </row>
    <row r="296" spans="3:35">
      <c r="C296" s="139"/>
      <c r="D296" s="139"/>
      <c r="E296" s="139"/>
      <c r="F296" s="139"/>
      <c r="G296" s="139"/>
      <c r="H296" s="139"/>
      <c r="I296" s="139"/>
      <c r="J296" s="139"/>
      <c r="K296" s="139"/>
      <c r="L296" s="139"/>
      <c r="M296" s="139"/>
      <c r="N296" s="139"/>
      <c r="O296" s="139"/>
      <c r="P296" s="139"/>
      <c r="Q296" s="139"/>
      <c r="R296" s="139"/>
      <c r="S296" s="139"/>
      <c r="T296" s="139"/>
      <c r="U296" s="139"/>
      <c r="V296" s="139"/>
      <c r="W296" s="139"/>
      <c r="X296" s="139"/>
      <c r="Y296" s="139"/>
      <c r="Z296" s="139"/>
      <c r="AA296" s="139"/>
      <c r="AB296" s="313"/>
      <c r="AC296" s="139"/>
      <c r="AD296" s="313"/>
      <c r="AE296" s="139"/>
      <c r="AF296" s="139"/>
      <c r="AG296" s="139"/>
      <c r="AH296" s="139"/>
      <c r="AI296" s="139"/>
    </row>
    <row r="297" spans="3:35">
      <c r="C297" s="139"/>
      <c r="D297" s="139"/>
      <c r="E297" s="139"/>
      <c r="F297" s="139"/>
      <c r="G297" s="139"/>
      <c r="H297" s="139"/>
      <c r="I297" s="139"/>
      <c r="J297" s="139"/>
      <c r="K297" s="139"/>
      <c r="L297" s="139"/>
      <c r="M297" s="139"/>
      <c r="N297" s="139"/>
      <c r="O297" s="139"/>
      <c r="P297" s="139"/>
      <c r="Q297" s="139"/>
      <c r="R297" s="139"/>
      <c r="S297" s="139"/>
      <c r="T297" s="139"/>
      <c r="U297" s="139"/>
      <c r="V297" s="139"/>
      <c r="W297" s="139"/>
      <c r="X297" s="139"/>
      <c r="Y297" s="139"/>
      <c r="Z297" s="139"/>
      <c r="AA297" s="139"/>
      <c r="AB297" s="313"/>
      <c r="AC297" s="139"/>
      <c r="AD297" s="313"/>
      <c r="AE297" s="139"/>
      <c r="AF297" s="139"/>
      <c r="AG297" s="139"/>
      <c r="AH297" s="139"/>
      <c r="AI297" s="139"/>
    </row>
    <row r="298" spans="3:35">
      <c r="C298" s="139"/>
      <c r="D298" s="139"/>
      <c r="E298" s="139"/>
      <c r="F298" s="139"/>
      <c r="G298" s="139"/>
      <c r="H298" s="139"/>
      <c r="I298" s="139"/>
      <c r="J298" s="139"/>
      <c r="K298" s="139"/>
      <c r="L298" s="139"/>
      <c r="M298" s="139"/>
      <c r="N298" s="139"/>
      <c r="O298" s="139"/>
      <c r="P298" s="139"/>
      <c r="Q298" s="139"/>
      <c r="R298" s="139"/>
      <c r="S298" s="139"/>
      <c r="T298" s="139"/>
      <c r="U298" s="139"/>
      <c r="V298" s="139"/>
      <c r="W298" s="139"/>
      <c r="X298" s="139"/>
      <c r="Y298" s="139"/>
      <c r="Z298" s="139"/>
      <c r="AA298" s="139"/>
      <c r="AB298" s="313"/>
      <c r="AC298" s="139"/>
      <c r="AD298" s="313"/>
      <c r="AE298" s="139"/>
      <c r="AF298" s="139"/>
      <c r="AG298" s="139"/>
      <c r="AH298" s="139"/>
      <c r="AI298" s="139"/>
    </row>
    <row r="299" spans="3:35">
      <c r="C299" s="139"/>
      <c r="D299" s="139"/>
      <c r="E299" s="139"/>
      <c r="F299" s="139"/>
      <c r="G299" s="139"/>
      <c r="H299" s="139"/>
      <c r="I299" s="139"/>
      <c r="J299" s="139"/>
      <c r="K299" s="139"/>
      <c r="L299" s="139"/>
      <c r="M299" s="139"/>
      <c r="N299" s="139"/>
      <c r="O299" s="139"/>
      <c r="P299" s="139"/>
      <c r="Q299" s="139"/>
      <c r="R299" s="139"/>
      <c r="S299" s="139"/>
      <c r="T299" s="139"/>
      <c r="U299" s="139"/>
      <c r="V299" s="139"/>
      <c r="W299" s="139"/>
      <c r="X299" s="139"/>
      <c r="Y299" s="139"/>
      <c r="Z299" s="139"/>
      <c r="AA299" s="139"/>
      <c r="AB299" s="313"/>
      <c r="AC299" s="139"/>
      <c r="AD299" s="313"/>
      <c r="AE299" s="139"/>
      <c r="AF299" s="139"/>
      <c r="AG299" s="139"/>
      <c r="AH299" s="139"/>
      <c r="AI299" s="139"/>
    </row>
    <row r="300" spans="3:35">
      <c r="C300" s="139"/>
      <c r="D300" s="139"/>
      <c r="E300" s="139"/>
      <c r="F300" s="139"/>
      <c r="G300" s="139"/>
      <c r="H300" s="139"/>
      <c r="I300" s="139"/>
      <c r="J300" s="139"/>
      <c r="K300" s="139"/>
      <c r="L300" s="139"/>
      <c r="M300" s="139"/>
      <c r="N300" s="139"/>
      <c r="O300" s="139"/>
      <c r="P300" s="139"/>
      <c r="Q300" s="139"/>
      <c r="R300" s="139"/>
      <c r="S300" s="139"/>
      <c r="T300" s="139"/>
      <c r="U300" s="139"/>
      <c r="V300" s="139"/>
      <c r="W300" s="139"/>
      <c r="X300" s="139"/>
      <c r="Y300" s="139"/>
      <c r="Z300" s="139"/>
      <c r="AA300" s="139"/>
      <c r="AB300" s="313"/>
      <c r="AC300" s="139"/>
      <c r="AD300" s="313"/>
      <c r="AE300" s="139"/>
      <c r="AF300" s="139"/>
      <c r="AG300" s="139"/>
      <c r="AH300" s="139"/>
      <c r="AI300" s="139"/>
    </row>
    <row r="301" spans="3:35">
      <c r="C301" s="139"/>
      <c r="D301" s="139"/>
      <c r="E301" s="139"/>
      <c r="F301" s="139"/>
      <c r="G301" s="139"/>
      <c r="H301" s="139"/>
      <c r="I301" s="139"/>
      <c r="J301" s="139"/>
      <c r="K301" s="139"/>
      <c r="L301" s="139"/>
      <c r="M301" s="139"/>
      <c r="N301" s="139"/>
      <c r="O301" s="139"/>
      <c r="P301" s="139"/>
      <c r="Q301" s="139"/>
      <c r="R301" s="139"/>
      <c r="S301" s="139"/>
      <c r="T301" s="139"/>
      <c r="U301" s="139"/>
      <c r="V301" s="139"/>
      <c r="W301" s="139"/>
      <c r="X301" s="139"/>
      <c r="Y301" s="139"/>
      <c r="Z301" s="139"/>
      <c r="AA301" s="139"/>
      <c r="AB301" s="313"/>
      <c r="AC301" s="139"/>
      <c r="AD301" s="313"/>
      <c r="AE301" s="139"/>
      <c r="AF301" s="139"/>
      <c r="AG301" s="139"/>
      <c r="AH301" s="139"/>
      <c r="AI301" s="139"/>
    </row>
    <row r="302" spans="3:35">
      <c r="C302" s="139"/>
      <c r="D302" s="139"/>
      <c r="E302" s="139"/>
      <c r="F302" s="139"/>
      <c r="G302" s="139"/>
      <c r="H302" s="139"/>
      <c r="I302" s="139"/>
      <c r="J302" s="139"/>
      <c r="K302" s="139"/>
      <c r="L302" s="139"/>
      <c r="M302" s="139"/>
      <c r="N302" s="139"/>
      <c r="O302" s="139"/>
      <c r="P302" s="139"/>
      <c r="Q302" s="139"/>
      <c r="R302" s="139"/>
      <c r="S302" s="139"/>
      <c r="T302" s="139"/>
      <c r="U302" s="139"/>
      <c r="V302" s="139"/>
      <c r="W302" s="139"/>
      <c r="X302" s="139"/>
      <c r="Y302" s="139"/>
      <c r="Z302" s="139"/>
      <c r="AA302" s="139"/>
      <c r="AB302" s="313"/>
      <c r="AC302" s="139"/>
      <c r="AD302" s="313"/>
      <c r="AE302" s="139"/>
      <c r="AF302" s="139"/>
      <c r="AG302" s="139"/>
      <c r="AH302" s="139"/>
      <c r="AI302" s="139"/>
    </row>
    <row r="303" spans="3:35">
      <c r="C303" s="139"/>
      <c r="D303" s="139"/>
      <c r="E303" s="139"/>
      <c r="F303" s="139"/>
      <c r="G303" s="139"/>
      <c r="H303" s="139"/>
      <c r="I303" s="139"/>
      <c r="J303" s="139"/>
      <c r="K303" s="139"/>
      <c r="L303" s="139"/>
      <c r="M303" s="139"/>
      <c r="N303" s="139"/>
      <c r="O303" s="139"/>
      <c r="P303" s="139"/>
      <c r="Q303" s="139"/>
      <c r="R303" s="139"/>
      <c r="S303" s="139"/>
      <c r="T303" s="139"/>
      <c r="U303" s="139"/>
      <c r="V303" s="139"/>
      <c r="W303" s="139"/>
      <c r="X303" s="139"/>
      <c r="Y303" s="139"/>
      <c r="Z303" s="139"/>
      <c r="AA303" s="139"/>
      <c r="AB303" s="313"/>
      <c r="AC303" s="139"/>
      <c r="AD303" s="313"/>
      <c r="AE303" s="139"/>
      <c r="AF303" s="139"/>
      <c r="AG303" s="139"/>
      <c r="AH303" s="139"/>
      <c r="AI303" s="139"/>
    </row>
    <row r="304" spans="3:35">
      <c r="C304" s="139"/>
      <c r="D304" s="139"/>
      <c r="E304" s="139"/>
      <c r="F304" s="139"/>
      <c r="G304" s="139"/>
      <c r="H304" s="139"/>
      <c r="I304" s="139"/>
      <c r="J304" s="139"/>
      <c r="K304" s="139"/>
      <c r="L304" s="139"/>
      <c r="M304" s="139"/>
      <c r="N304" s="139"/>
      <c r="O304" s="139"/>
      <c r="P304" s="139"/>
      <c r="Q304" s="139"/>
      <c r="R304" s="139"/>
      <c r="S304" s="139"/>
      <c r="T304" s="139"/>
      <c r="U304" s="139"/>
      <c r="V304" s="139"/>
      <c r="W304" s="139"/>
      <c r="X304" s="139"/>
      <c r="Y304" s="139"/>
      <c r="Z304" s="139"/>
      <c r="AA304" s="139"/>
      <c r="AB304" s="313"/>
      <c r="AC304" s="139"/>
      <c r="AD304" s="313"/>
      <c r="AE304" s="139"/>
      <c r="AF304" s="139"/>
      <c r="AG304" s="139"/>
      <c r="AH304" s="139"/>
      <c r="AI304" s="139"/>
    </row>
    <row r="305" spans="3:35">
      <c r="C305" s="139"/>
      <c r="D305" s="139"/>
      <c r="E305" s="139"/>
      <c r="F305" s="139"/>
      <c r="G305" s="139"/>
      <c r="H305" s="139"/>
      <c r="I305" s="139"/>
      <c r="J305" s="139"/>
      <c r="K305" s="139"/>
      <c r="L305" s="139"/>
      <c r="M305" s="139"/>
      <c r="N305" s="139"/>
      <c r="O305" s="139"/>
      <c r="P305" s="139"/>
      <c r="Q305" s="139"/>
      <c r="R305" s="139"/>
      <c r="S305" s="139"/>
      <c r="T305" s="139"/>
      <c r="U305" s="139"/>
      <c r="V305" s="139"/>
      <c r="W305" s="139"/>
      <c r="X305" s="139"/>
      <c r="Y305" s="139"/>
      <c r="Z305" s="139"/>
      <c r="AA305" s="139"/>
      <c r="AB305" s="313"/>
      <c r="AC305" s="139"/>
      <c r="AD305" s="313"/>
      <c r="AE305" s="139"/>
      <c r="AF305" s="139"/>
      <c r="AG305" s="139"/>
      <c r="AH305" s="139"/>
      <c r="AI305" s="139"/>
    </row>
    <row r="306" spans="3:35">
      <c r="C306" s="139"/>
      <c r="D306" s="139"/>
      <c r="E306" s="139"/>
      <c r="F306" s="139"/>
      <c r="G306" s="139"/>
      <c r="H306" s="139"/>
      <c r="I306" s="139"/>
      <c r="J306" s="139"/>
      <c r="K306" s="139"/>
      <c r="L306" s="139"/>
      <c r="M306" s="139"/>
      <c r="N306" s="139"/>
      <c r="O306" s="139"/>
      <c r="P306" s="139"/>
      <c r="Q306" s="139"/>
      <c r="R306" s="139"/>
      <c r="S306" s="139"/>
      <c r="T306" s="139"/>
      <c r="U306" s="139"/>
      <c r="V306" s="139"/>
      <c r="W306" s="139"/>
      <c r="X306" s="139"/>
      <c r="Y306" s="139"/>
      <c r="Z306" s="139"/>
      <c r="AA306" s="139"/>
      <c r="AB306" s="313"/>
      <c r="AC306" s="139"/>
      <c r="AD306" s="313"/>
      <c r="AE306" s="139"/>
      <c r="AF306" s="139"/>
      <c r="AG306" s="139"/>
      <c r="AH306" s="139"/>
      <c r="AI306" s="139"/>
    </row>
    <row r="307" spans="3:35">
      <c r="C307" s="139"/>
      <c r="D307" s="139"/>
      <c r="E307" s="139"/>
      <c r="F307" s="139"/>
      <c r="G307" s="139"/>
      <c r="H307" s="139"/>
      <c r="I307" s="139"/>
      <c r="J307" s="139"/>
      <c r="K307" s="139"/>
      <c r="L307" s="139"/>
      <c r="M307" s="139"/>
      <c r="N307" s="139"/>
      <c r="O307" s="139"/>
      <c r="P307" s="139"/>
      <c r="Q307" s="139"/>
      <c r="R307" s="139"/>
      <c r="S307" s="139"/>
      <c r="T307" s="139"/>
      <c r="U307" s="139"/>
      <c r="V307" s="139"/>
      <c r="W307" s="139"/>
      <c r="X307" s="139"/>
      <c r="Y307" s="139"/>
      <c r="Z307" s="139"/>
      <c r="AA307" s="139"/>
      <c r="AB307" s="313"/>
      <c r="AC307" s="139"/>
      <c r="AD307" s="313"/>
      <c r="AE307" s="139"/>
      <c r="AF307" s="139"/>
      <c r="AG307" s="139"/>
      <c r="AH307" s="139"/>
      <c r="AI307" s="139"/>
    </row>
    <row r="308" spans="3:35">
      <c r="C308" s="139"/>
      <c r="D308" s="139"/>
      <c r="E308" s="139"/>
      <c r="F308" s="139"/>
      <c r="G308" s="139"/>
      <c r="H308" s="139"/>
      <c r="I308" s="139"/>
      <c r="J308" s="139"/>
      <c r="K308" s="139"/>
      <c r="L308" s="139"/>
      <c r="M308" s="139"/>
      <c r="N308" s="139"/>
      <c r="O308" s="139"/>
      <c r="P308" s="139"/>
      <c r="Q308" s="139"/>
      <c r="R308" s="139"/>
      <c r="S308" s="139"/>
      <c r="T308" s="139"/>
      <c r="U308" s="139"/>
      <c r="V308" s="139"/>
      <c r="W308" s="139"/>
      <c r="X308" s="139"/>
      <c r="Y308" s="139"/>
      <c r="Z308" s="139"/>
      <c r="AA308" s="139"/>
      <c r="AB308" s="313"/>
      <c r="AC308" s="139"/>
      <c r="AD308" s="313"/>
      <c r="AE308" s="139"/>
      <c r="AF308" s="139"/>
      <c r="AG308" s="139"/>
      <c r="AH308" s="139"/>
      <c r="AI308" s="139"/>
    </row>
    <row r="309" spans="3:35">
      <c r="C309" s="139"/>
      <c r="D309" s="139"/>
      <c r="E309" s="139"/>
      <c r="F309" s="139"/>
      <c r="G309" s="139"/>
      <c r="H309" s="139"/>
      <c r="I309" s="139"/>
      <c r="J309" s="139"/>
      <c r="K309" s="139"/>
      <c r="L309" s="139"/>
      <c r="M309" s="139"/>
      <c r="N309" s="139"/>
      <c r="O309" s="139"/>
      <c r="P309" s="139"/>
      <c r="Q309" s="139"/>
      <c r="R309" s="139"/>
      <c r="S309" s="139"/>
      <c r="T309" s="139"/>
      <c r="U309" s="139"/>
      <c r="V309" s="139"/>
      <c r="W309" s="139"/>
      <c r="X309" s="139"/>
      <c r="Y309" s="139"/>
      <c r="Z309" s="139"/>
      <c r="AA309" s="139"/>
      <c r="AB309" s="313"/>
      <c r="AC309" s="139"/>
      <c r="AD309" s="313"/>
      <c r="AE309" s="139"/>
      <c r="AF309" s="139"/>
      <c r="AG309" s="139"/>
      <c r="AH309" s="139"/>
      <c r="AI309" s="139"/>
    </row>
    <row r="310" spans="3:35">
      <c r="C310" s="139"/>
      <c r="D310" s="139"/>
      <c r="E310" s="139"/>
      <c r="F310" s="139"/>
      <c r="G310" s="139"/>
      <c r="H310" s="139"/>
      <c r="I310" s="139"/>
      <c r="J310" s="139"/>
      <c r="K310" s="139"/>
      <c r="L310" s="139"/>
      <c r="M310" s="139"/>
      <c r="N310" s="139"/>
      <c r="O310" s="139"/>
      <c r="P310" s="139"/>
      <c r="Q310" s="139"/>
      <c r="R310" s="139"/>
      <c r="S310" s="139"/>
      <c r="T310" s="139"/>
      <c r="U310" s="139"/>
      <c r="V310" s="139"/>
      <c r="W310" s="139"/>
      <c r="X310" s="139"/>
      <c r="Y310" s="139"/>
      <c r="Z310" s="139"/>
      <c r="AA310" s="139"/>
      <c r="AB310" s="313"/>
      <c r="AC310" s="139"/>
      <c r="AD310" s="313"/>
      <c r="AE310" s="139"/>
      <c r="AF310" s="139"/>
      <c r="AG310" s="139"/>
      <c r="AH310" s="139"/>
      <c r="AI310" s="139"/>
    </row>
    <row r="311" spans="3:35">
      <c r="C311" s="139"/>
      <c r="D311" s="139"/>
      <c r="E311" s="139"/>
      <c r="F311" s="139"/>
      <c r="G311" s="139"/>
      <c r="H311" s="139"/>
      <c r="I311" s="139"/>
      <c r="J311" s="139"/>
      <c r="K311" s="139"/>
      <c r="L311" s="139"/>
      <c r="M311" s="139"/>
      <c r="N311" s="139"/>
      <c r="O311" s="139"/>
      <c r="P311" s="139"/>
      <c r="Q311" s="139"/>
      <c r="R311" s="139"/>
      <c r="S311" s="139"/>
      <c r="T311" s="139"/>
      <c r="U311" s="139"/>
      <c r="V311" s="139"/>
      <c r="W311" s="139"/>
      <c r="X311" s="139"/>
      <c r="Y311" s="139"/>
      <c r="Z311" s="139"/>
      <c r="AA311" s="139"/>
      <c r="AB311" s="313"/>
      <c r="AC311" s="139"/>
      <c r="AD311" s="313"/>
      <c r="AE311" s="139"/>
      <c r="AF311" s="139"/>
      <c r="AG311" s="139"/>
      <c r="AH311" s="139"/>
      <c r="AI311" s="139"/>
    </row>
    <row r="312" spans="3:35">
      <c r="C312" s="139"/>
      <c r="D312" s="139"/>
      <c r="E312" s="139"/>
      <c r="F312" s="139"/>
      <c r="G312" s="139"/>
      <c r="H312" s="139"/>
      <c r="I312" s="139"/>
      <c r="J312" s="139"/>
      <c r="K312" s="139"/>
      <c r="L312" s="139"/>
      <c r="M312" s="139"/>
      <c r="N312" s="139"/>
      <c r="O312" s="139"/>
      <c r="P312" s="139"/>
      <c r="Q312" s="139"/>
      <c r="R312" s="139"/>
      <c r="S312" s="139"/>
      <c r="T312" s="139"/>
      <c r="U312" s="139"/>
      <c r="V312" s="139"/>
      <c r="W312" s="139"/>
      <c r="X312" s="139"/>
      <c r="Y312" s="139"/>
      <c r="Z312" s="139"/>
      <c r="AA312" s="139"/>
      <c r="AB312" s="313"/>
      <c r="AC312" s="139"/>
      <c r="AD312" s="313"/>
      <c r="AE312" s="139"/>
      <c r="AF312" s="139"/>
      <c r="AG312" s="139"/>
      <c r="AH312" s="139"/>
      <c r="AI312" s="139"/>
    </row>
    <row r="313" spans="3:35">
      <c r="C313" s="139"/>
      <c r="D313" s="139"/>
      <c r="E313" s="139"/>
      <c r="F313" s="139"/>
      <c r="G313" s="139"/>
      <c r="H313" s="139"/>
      <c r="I313" s="139"/>
      <c r="J313" s="139"/>
      <c r="K313" s="139"/>
      <c r="L313" s="139"/>
      <c r="M313" s="139"/>
      <c r="N313" s="139"/>
      <c r="O313" s="139"/>
      <c r="P313" s="139"/>
      <c r="Q313" s="139"/>
      <c r="R313" s="139"/>
      <c r="S313" s="139"/>
      <c r="T313" s="139"/>
      <c r="U313" s="139"/>
      <c r="V313" s="139"/>
      <c r="W313" s="139"/>
      <c r="X313" s="139"/>
      <c r="Y313" s="139"/>
      <c r="Z313" s="139"/>
      <c r="AA313" s="139"/>
      <c r="AB313" s="313"/>
      <c r="AC313" s="139"/>
      <c r="AD313" s="313"/>
      <c r="AE313" s="139"/>
      <c r="AF313" s="139"/>
      <c r="AG313" s="139"/>
      <c r="AH313" s="139"/>
      <c r="AI313" s="139"/>
    </row>
    <row r="314" spans="3:35">
      <c r="C314" s="139"/>
      <c r="D314" s="139"/>
      <c r="E314" s="139"/>
      <c r="F314" s="139"/>
      <c r="G314" s="139"/>
      <c r="H314" s="139"/>
      <c r="I314" s="139"/>
      <c r="J314" s="139"/>
      <c r="K314" s="139"/>
      <c r="L314" s="139"/>
      <c r="M314" s="139"/>
      <c r="N314" s="139"/>
      <c r="O314" s="139"/>
      <c r="P314" s="139"/>
      <c r="Q314" s="139"/>
      <c r="R314" s="139"/>
      <c r="S314" s="139"/>
      <c r="T314" s="139"/>
      <c r="U314" s="139"/>
      <c r="V314" s="139"/>
      <c r="W314" s="139"/>
      <c r="X314" s="139"/>
      <c r="Y314" s="139"/>
      <c r="Z314" s="139"/>
      <c r="AA314" s="139"/>
      <c r="AB314" s="313"/>
      <c r="AC314" s="139"/>
      <c r="AD314" s="313"/>
      <c r="AE314" s="139"/>
      <c r="AF314" s="139"/>
      <c r="AG314" s="139"/>
      <c r="AH314" s="139"/>
      <c r="AI314" s="139"/>
    </row>
    <row r="315" spans="3:35">
      <c r="C315" s="139"/>
      <c r="D315" s="139"/>
      <c r="E315" s="139"/>
      <c r="F315" s="139"/>
      <c r="G315" s="139"/>
      <c r="H315" s="139"/>
      <c r="I315" s="139"/>
      <c r="J315" s="139"/>
      <c r="K315" s="139"/>
      <c r="L315" s="139"/>
      <c r="M315" s="139"/>
      <c r="N315" s="139"/>
      <c r="O315" s="139"/>
      <c r="P315" s="139"/>
      <c r="Q315" s="139"/>
      <c r="R315" s="139"/>
      <c r="S315" s="139"/>
      <c r="T315" s="139"/>
      <c r="U315" s="139"/>
      <c r="V315" s="139"/>
      <c r="W315" s="139"/>
      <c r="X315" s="139"/>
      <c r="Y315" s="139"/>
      <c r="Z315" s="139"/>
      <c r="AA315" s="139"/>
      <c r="AB315" s="313"/>
      <c r="AC315" s="139"/>
      <c r="AD315" s="313"/>
      <c r="AE315" s="139"/>
      <c r="AF315" s="139"/>
      <c r="AG315" s="139"/>
      <c r="AH315" s="139"/>
      <c r="AI315" s="139"/>
    </row>
    <row r="316" spans="3:35">
      <c r="C316" s="139"/>
      <c r="D316" s="139"/>
      <c r="E316" s="139"/>
      <c r="F316" s="139"/>
      <c r="G316" s="139"/>
      <c r="H316" s="139"/>
      <c r="I316" s="139"/>
      <c r="J316" s="139"/>
      <c r="K316" s="139"/>
      <c r="L316" s="139"/>
      <c r="M316" s="139"/>
      <c r="N316" s="139"/>
      <c r="O316" s="139"/>
      <c r="P316" s="139"/>
      <c r="Q316" s="139"/>
      <c r="R316" s="139"/>
      <c r="S316" s="139"/>
      <c r="T316" s="139"/>
      <c r="U316" s="139"/>
      <c r="V316" s="139"/>
      <c r="W316" s="139"/>
      <c r="X316" s="139"/>
      <c r="Y316" s="139"/>
      <c r="Z316" s="139"/>
      <c r="AA316" s="139"/>
      <c r="AB316" s="313"/>
      <c r="AC316" s="139"/>
      <c r="AD316" s="313"/>
      <c r="AE316" s="139"/>
      <c r="AF316" s="139"/>
      <c r="AG316" s="139"/>
      <c r="AH316" s="139"/>
      <c r="AI316" s="139"/>
    </row>
    <row r="317" spans="3:35">
      <c r="C317" s="139"/>
      <c r="D317" s="139"/>
      <c r="E317" s="139"/>
      <c r="F317" s="139"/>
      <c r="G317" s="139"/>
      <c r="H317" s="139"/>
      <c r="I317" s="139"/>
      <c r="J317" s="139"/>
      <c r="K317" s="139"/>
      <c r="L317" s="139"/>
      <c r="M317" s="139"/>
      <c r="N317" s="139"/>
      <c r="O317" s="139"/>
      <c r="P317" s="139"/>
      <c r="Q317" s="139"/>
      <c r="R317" s="139"/>
      <c r="S317" s="139"/>
      <c r="T317" s="139"/>
      <c r="U317" s="139"/>
      <c r="V317" s="139"/>
      <c r="W317" s="139"/>
      <c r="X317" s="139"/>
      <c r="Y317" s="139"/>
      <c r="Z317" s="139"/>
      <c r="AA317" s="139"/>
      <c r="AB317" s="313"/>
      <c r="AC317" s="139"/>
      <c r="AD317" s="313"/>
      <c r="AE317" s="139"/>
      <c r="AF317" s="139"/>
      <c r="AG317" s="139"/>
      <c r="AH317" s="139"/>
      <c r="AI317" s="139"/>
    </row>
    <row r="318" spans="3:35">
      <c r="C318" s="139"/>
      <c r="D318" s="139"/>
      <c r="E318" s="139"/>
      <c r="F318" s="139"/>
      <c r="G318" s="139"/>
      <c r="H318" s="139"/>
      <c r="I318" s="139"/>
      <c r="J318" s="139"/>
      <c r="K318" s="139"/>
      <c r="L318" s="139"/>
      <c r="M318" s="139"/>
      <c r="N318" s="139"/>
      <c r="O318" s="139"/>
      <c r="P318" s="139"/>
      <c r="Q318" s="139"/>
      <c r="R318" s="139"/>
      <c r="S318" s="139"/>
      <c r="T318" s="139"/>
      <c r="U318" s="139"/>
      <c r="V318" s="139"/>
      <c r="W318" s="139"/>
      <c r="X318" s="139"/>
      <c r="Y318" s="139"/>
      <c r="Z318" s="139"/>
      <c r="AA318" s="139"/>
      <c r="AB318" s="313"/>
      <c r="AC318" s="139"/>
      <c r="AD318" s="313"/>
      <c r="AE318" s="139"/>
      <c r="AF318" s="139"/>
      <c r="AG318" s="139"/>
      <c r="AH318" s="139"/>
      <c r="AI318" s="139"/>
    </row>
    <row r="319" spans="3:35">
      <c r="C319" s="139"/>
      <c r="D319" s="139"/>
      <c r="E319" s="139"/>
      <c r="F319" s="139"/>
      <c r="G319" s="139"/>
      <c r="H319" s="139"/>
      <c r="I319" s="139"/>
      <c r="J319" s="139"/>
      <c r="K319" s="139"/>
      <c r="L319" s="139"/>
      <c r="M319" s="139"/>
      <c r="N319" s="139"/>
      <c r="O319" s="139"/>
      <c r="P319" s="139"/>
      <c r="Q319" s="139"/>
      <c r="R319" s="139"/>
      <c r="S319" s="139"/>
      <c r="T319" s="139"/>
      <c r="U319" s="139"/>
      <c r="V319" s="139"/>
      <c r="W319" s="139"/>
      <c r="X319" s="139"/>
      <c r="Y319" s="139"/>
      <c r="Z319" s="139"/>
      <c r="AA319" s="139"/>
      <c r="AB319" s="313"/>
      <c r="AC319" s="139"/>
      <c r="AD319" s="313"/>
      <c r="AE319" s="139"/>
      <c r="AF319" s="139"/>
      <c r="AG319" s="139"/>
      <c r="AH319" s="139"/>
      <c r="AI319" s="139"/>
    </row>
    <row r="320" spans="3:35">
      <c r="C320" s="139"/>
      <c r="D320" s="139"/>
      <c r="E320" s="139"/>
      <c r="F320" s="139"/>
      <c r="G320" s="139"/>
      <c r="H320" s="139"/>
      <c r="I320" s="139"/>
      <c r="J320" s="139"/>
      <c r="K320" s="139"/>
      <c r="L320" s="139"/>
      <c r="M320" s="139"/>
      <c r="N320" s="139"/>
      <c r="O320" s="139"/>
      <c r="P320" s="139"/>
      <c r="Q320" s="139"/>
      <c r="R320" s="139"/>
      <c r="S320" s="139"/>
      <c r="T320" s="139"/>
      <c r="U320" s="139"/>
      <c r="V320" s="139"/>
      <c r="W320" s="139"/>
      <c r="X320" s="139"/>
      <c r="Y320" s="139"/>
      <c r="Z320" s="139"/>
      <c r="AA320" s="139"/>
      <c r="AB320" s="313"/>
      <c r="AC320" s="139"/>
      <c r="AD320" s="313"/>
      <c r="AE320" s="139"/>
      <c r="AF320" s="139"/>
      <c r="AG320" s="139"/>
      <c r="AH320" s="139"/>
      <c r="AI320" s="139"/>
    </row>
    <row r="321" spans="3:35">
      <c r="C321" s="139"/>
      <c r="D321" s="139"/>
      <c r="E321" s="139"/>
      <c r="F321" s="139"/>
      <c r="G321" s="139"/>
      <c r="H321" s="139"/>
      <c r="I321" s="139"/>
      <c r="J321" s="139"/>
      <c r="K321" s="139"/>
      <c r="L321" s="139"/>
      <c r="M321" s="139"/>
      <c r="N321" s="139"/>
      <c r="O321" s="139"/>
      <c r="P321" s="139"/>
      <c r="Q321" s="139"/>
      <c r="R321" s="139"/>
      <c r="S321" s="139"/>
      <c r="T321" s="139"/>
      <c r="U321" s="139"/>
      <c r="V321" s="139"/>
      <c r="W321" s="139"/>
      <c r="X321" s="139"/>
      <c r="Y321" s="139"/>
      <c r="Z321" s="139"/>
      <c r="AA321" s="139"/>
      <c r="AB321" s="313"/>
      <c r="AC321" s="139"/>
      <c r="AD321" s="313"/>
      <c r="AE321" s="139"/>
      <c r="AF321" s="139"/>
      <c r="AG321" s="139"/>
      <c r="AH321" s="139"/>
      <c r="AI321" s="139"/>
    </row>
    <row r="322" spans="3:35">
      <c r="C322" s="139"/>
      <c r="D322" s="139"/>
      <c r="E322" s="139"/>
      <c r="F322" s="139"/>
      <c r="G322" s="139"/>
      <c r="H322" s="139"/>
      <c r="I322" s="139"/>
      <c r="J322" s="139"/>
      <c r="K322" s="139"/>
      <c r="L322" s="139"/>
      <c r="M322" s="139"/>
      <c r="N322" s="139"/>
      <c r="O322" s="139"/>
      <c r="P322" s="139"/>
      <c r="Q322" s="139"/>
      <c r="R322" s="139"/>
      <c r="S322" s="139"/>
      <c r="T322" s="139"/>
      <c r="U322" s="139"/>
      <c r="V322" s="139"/>
      <c r="W322" s="139"/>
      <c r="X322" s="139"/>
      <c r="Y322" s="139"/>
      <c r="Z322" s="139"/>
      <c r="AA322" s="139"/>
      <c r="AB322" s="313"/>
      <c r="AC322" s="139"/>
      <c r="AD322" s="313"/>
      <c r="AE322" s="139"/>
      <c r="AF322" s="139"/>
      <c r="AG322" s="139"/>
      <c r="AH322" s="139"/>
      <c r="AI322" s="139"/>
    </row>
    <row r="323" spans="3:35">
      <c r="C323" s="139"/>
      <c r="D323" s="139"/>
      <c r="E323" s="139"/>
      <c r="F323" s="139"/>
      <c r="G323" s="139"/>
      <c r="H323" s="139"/>
      <c r="I323" s="139"/>
      <c r="J323" s="139"/>
      <c r="K323" s="139"/>
      <c r="L323" s="139"/>
      <c r="M323" s="139"/>
      <c r="N323" s="139"/>
      <c r="O323" s="139"/>
      <c r="P323" s="139"/>
      <c r="Q323" s="139"/>
      <c r="R323" s="139"/>
      <c r="S323" s="139"/>
      <c r="T323" s="139"/>
      <c r="U323" s="139"/>
      <c r="V323" s="139"/>
      <c r="W323" s="139"/>
      <c r="X323" s="139"/>
      <c r="Y323" s="139"/>
      <c r="Z323" s="139"/>
      <c r="AA323" s="139"/>
      <c r="AB323" s="313"/>
      <c r="AC323" s="139"/>
      <c r="AD323" s="313"/>
      <c r="AE323" s="139"/>
      <c r="AF323" s="139"/>
      <c r="AG323" s="139"/>
      <c r="AH323" s="139"/>
      <c r="AI323" s="139"/>
    </row>
    <row r="324" spans="3:35">
      <c r="C324" s="139"/>
      <c r="D324" s="139"/>
      <c r="E324" s="139"/>
      <c r="F324" s="139"/>
      <c r="G324" s="139"/>
      <c r="H324" s="139"/>
      <c r="I324" s="139"/>
      <c r="J324" s="139"/>
      <c r="K324" s="139"/>
      <c r="L324" s="139"/>
      <c r="M324" s="139"/>
      <c r="N324" s="139"/>
      <c r="O324" s="139"/>
      <c r="P324" s="139"/>
      <c r="Q324" s="139"/>
      <c r="R324" s="139"/>
      <c r="S324" s="139"/>
      <c r="T324" s="139"/>
      <c r="U324" s="139"/>
      <c r="V324" s="139"/>
      <c r="W324" s="139"/>
      <c r="X324" s="139"/>
      <c r="Y324" s="139"/>
      <c r="Z324" s="139"/>
      <c r="AA324" s="139"/>
      <c r="AB324" s="313"/>
      <c r="AC324" s="139"/>
      <c r="AD324" s="313"/>
      <c r="AE324" s="139"/>
      <c r="AF324" s="139"/>
      <c r="AG324" s="139"/>
      <c r="AH324" s="139"/>
      <c r="AI324" s="139"/>
    </row>
    <row r="325" spans="3:35">
      <c r="C325" s="139"/>
      <c r="D325" s="139"/>
      <c r="E325" s="139"/>
      <c r="F325" s="139"/>
      <c r="G325" s="139"/>
      <c r="H325" s="139"/>
      <c r="I325" s="139"/>
      <c r="J325" s="139"/>
      <c r="K325" s="139"/>
      <c r="L325" s="139"/>
      <c r="M325" s="139"/>
      <c r="N325" s="139"/>
      <c r="O325" s="139"/>
      <c r="P325" s="139"/>
      <c r="Q325" s="139"/>
      <c r="R325" s="139"/>
      <c r="S325" s="139"/>
      <c r="T325" s="139"/>
      <c r="U325" s="139"/>
      <c r="V325" s="139"/>
      <c r="W325" s="139"/>
      <c r="X325" s="139"/>
      <c r="Y325" s="139"/>
      <c r="Z325" s="139"/>
      <c r="AA325" s="139"/>
      <c r="AB325" s="313"/>
      <c r="AC325" s="139"/>
      <c r="AD325" s="313"/>
      <c r="AE325" s="139"/>
      <c r="AF325" s="139"/>
      <c r="AG325" s="139"/>
      <c r="AH325" s="139"/>
      <c r="AI325" s="139"/>
    </row>
    <row r="326" spans="3:35">
      <c r="C326" s="139"/>
      <c r="D326" s="139"/>
      <c r="E326" s="139"/>
      <c r="F326" s="139"/>
      <c r="G326" s="139"/>
      <c r="H326" s="139"/>
      <c r="I326" s="139"/>
      <c r="J326" s="139"/>
      <c r="K326" s="139"/>
      <c r="L326" s="139"/>
      <c r="M326" s="139"/>
      <c r="N326" s="139"/>
      <c r="O326" s="139"/>
      <c r="P326" s="139"/>
      <c r="Q326" s="139"/>
      <c r="R326" s="139"/>
      <c r="S326" s="139"/>
      <c r="T326" s="139"/>
      <c r="U326" s="139"/>
      <c r="V326" s="139"/>
      <c r="W326" s="139"/>
      <c r="X326" s="139"/>
      <c r="Y326" s="139"/>
      <c r="Z326" s="139"/>
      <c r="AA326" s="139"/>
      <c r="AB326" s="313"/>
      <c r="AC326" s="139"/>
      <c r="AD326" s="313"/>
      <c r="AE326" s="139"/>
      <c r="AF326" s="139"/>
      <c r="AG326" s="139"/>
      <c r="AH326" s="139"/>
      <c r="AI326" s="139"/>
    </row>
    <row r="327" spans="3:35">
      <c r="C327" s="139"/>
      <c r="D327" s="139"/>
      <c r="E327" s="139"/>
      <c r="F327" s="139"/>
      <c r="G327" s="139"/>
      <c r="H327" s="139"/>
      <c r="I327" s="139"/>
      <c r="J327" s="139"/>
      <c r="K327" s="139"/>
      <c r="L327" s="139"/>
      <c r="M327" s="139"/>
      <c r="N327" s="139"/>
      <c r="O327" s="139"/>
      <c r="P327" s="139"/>
      <c r="Q327" s="139"/>
      <c r="R327" s="139"/>
      <c r="S327" s="139"/>
      <c r="T327" s="139"/>
      <c r="U327" s="139"/>
      <c r="V327" s="139"/>
      <c r="W327" s="139"/>
      <c r="X327" s="139"/>
      <c r="Y327" s="139"/>
      <c r="Z327" s="139"/>
      <c r="AA327" s="139"/>
      <c r="AB327" s="313"/>
      <c r="AC327" s="139"/>
      <c r="AD327" s="313"/>
      <c r="AE327" s="139"/>
      <c r="AF327" s="139"/>
      <c r="AG327" s="139"/>
      <c r="AH327" s="139"/>
      <c r="AI327" s="139"/>
    </row>
    <row r="328" spans="3:35">
      <c r="C328" s="139"/>
      <c r="D328" s="139"/>
      <c r="E328" s="139"/>
      <c r="F328" s="139"/>
      <c r="G328" s="139"/>
      <c r="H328" s="139"/>
      <c r="I328" s="139"/>
      <c r="J328" s="139"/>
      <c r="K328" s="139"/>
      <c r="L328" s="139"/>
      <c r="M328" s="139"/>
      <c r="N328" s="139"/>
      <c r="O328" s="139"/>
      <c r="P328" s="139"/>
      <c r="Q328" s="139"/>
      <c r="R328" s="139"/>
      <c r="S328" s="139"/>
      <c r="T328" s="139"/>
      <c r="U328" s="139"/>
      <c r="V328" s="139"/>
      <c r="W328" s="139"/>
      <c r="X328" s="139"/>
      <c r="Y328" s="139"/>
      <c r="Z328" s="139"/>
      <c r="AA328" s="139"/>
      <c r="AB328" s="313"/>
      <c r="AC328" s="139"/>
      <c r="AD328" s="313"/>
      <c r="AE328" s="139"/>
      <c r="AF328" s="139"/>
      <c r="AG328" s="139"/>
      <c r="AH328" s="139"/>
      <c r="AI328" s="139"/>
    </row>
    <row r="329" spans="3:35">
      <c r="C329" s="139"/>
      <c r="D329" s="139"/>
      <c r="E329" s="139"/>
      <c r="F329" s="139"/>
      <c r="G329" s="139"/>
      <c r="H329" s="139"/>
      <c r="I329" s="139"/>
      <c r="J329" s="139"/>
      <c r="K329" s="139"/>
      <c r="L329" s="139"/>
      <c r="M329" s="139"/>
      <c r="N329" s="139"/>
      <c r="O329" s="139"/>
      <c r="P329" s="139"/>
      <c r="Q329" s="139"/>
      <c r="R329" s="139"/>
      <c r="S329" s="139"/>
      <c r="T329" s="139"/>
      <c r="U329" s="139"/>
      <c r="V329" s="139"/>
      <c r="W329" s="139"/>
      <c r="X329" s="139"/>
      <c r="Y329" s="139"/>
      <c r="Z329" s="139"/>
      <c r="AA329" s="139"/>
      <c r="AB329" s="313"/>
      <c r="AC329" s="139"/>
      <c r="AD329" s="313"/>
      <c r="AE329" s="139"/>
      <c r="AF329" s="139"/>
      <c r="AG329" s="139"/>
      <c r="AH329" s="139"/>
      <c r="AI329" s="139"/>
    </row>
    <row r="330" spans="3:35">
      <c r="C330" s="139"/>
      <c r="D330" s="139"/>
      <c r="E330" s="139"/>
      <c r="F330" s="139"/>
      <c r="G330" s="139"/>
      <c r="H330" s="139"/>
      <c r="I330" s="139"/>
      <c r="J330" s="139"/>
      <c r="K330" s="139"/>
      <c r="L330" s="139"/>
      <c r="M330" s="139"/>
      <c r="N330" s="139"/>
      <c r="O330" s="139"/>
      <c r="P330" s="139"/>
      <c r="Q330" s="139"/>
      <c r="R330" s="139"/>
      <c r="S330" s="139"/>
      <c r="T330" s="139"/>
      <c r="U330" s="139"/>
      <c r="V330" s="139"/>
      <c r="W330" s="139"/>
      <c r="X330" s="139"/>
      <c r="Y330" s="139"/>
      <c r="Z330" s="139"/>
      <c r="AA330" s="139"/>
      <c r="AB330" s="313"/>
      <c r="AC330" s="139"/>
      <c r="AD330" s="313"/>
      <c r="AE330" s="139"/>
      <c r="AF330" s="139"/>
      <c r="AG330" s="139"/>
      <c r="AH330" s="139"/>
      <c r="AI330" s="139"/>
    </row>
    <row r="331" spans="3:35">
      <c r="C331" s="139"/>
      <c r="D331" s="139"/>
      <c r="E331" s="139"/>
      <c r="F331" s="139"/>
      <c r="G331" s="139"/>
      <c r="H331" s="139"/>
      <c r="I331" s="139"/>
      <c r="J331" s="139"/>
      <c r="K331" s="139"/>
      <c r="L331" s="139"/>
      <c r="M331" s="139"/>
      <c r="N331" s="139"/>
      <c r="O331" s="139"/>
      <c r="P331" s="139"/>
      <c r="Q331" s="139"/>
      <c r="R331" s="139"/>
      <c r="S331" s="139"/>
      <c r="T331" s="139"/>
      <c r="U331" s="139"/>
      <c r="V331" s="139"/>
      <c r="W331" s="139"/>
      <c r="X331" s="139"/>
      <c r="Y331" s="139"/>
      <c r="Z331" s="139"/>
      <c r="AA331" s="139"/>
      <c r="AB331" s="313"/>
      <c r="AC331" s="139"/>
      <c r="AD331" s="313"/>
      <c r="AE331" s="139"/>
      <c r="AF331" s="139"/>
      <c r="AG331" s="139"/>
      <c r="AH331" s="139"/>
      <c r="AI331" s="139"/>
    </row>
    <row r="332" spans="3:35">
      <c r="C332" s="139"/>
      <c r="D332" s="139"/>
      <c r="E332" s="139"/>
      <c r="F332" s="139"/>
      <c r="G332" s="139"/>
      <c r="H332" s="139"/>
      <c r="I332" s="139"/>
      <c r="J332" s="139"/>
      <c r="K332" s="139"/>
      <c r="L332" s="139"/>
      <c r="M332" s="139"/>
      <c r="N332" s="139"/>
      <c r="O332" s="139"/>
      <c r="P332" s="139"/>
      <c r="Q332" s="139"/>
      <c r="R332" s="139"/>
      <c r="S332" s="139"/>
      <c r="T332" s="139"/>
      <c r="U332" s="139"/>
      <c r="V332" s="139"/>
      <c r="W332" s="139"/>
      <c r="X332" s="139"/>
      <c r="Y332" s="139"/>
      <c r="Z332" s="139"/>
      <c r="AA332" s="139"/>
      <c r="AB332" s="313"/>
      <c r="AC332" s="139"/>
      <c r="AD332" s="313"/>
      <c r="AE332" s="139"/>
      <c r="AF332" s="139"/>
      <c r="AG332" s="139"/>
      <c r="AH332" s="139"/>
      <c r="AI332" s="139"/>
    </row>
    <row r="333" spans="3:35">
      <c r="C333" s="139"/>
      <c r="D333" s="139"/>
      <c r="E333" s="139"/>
      <c r="F333" s="139"/>
      <c r="G333" s="139"/>
      <c r="H333" s="139"/>
      <c r="I333" s="139"/>
      <c r="J333" s="139"/>
      <c r="K333" s="139"/>
      <c r="L333" s="139"/>
      <c r="M333" s="139"/>
      <c r="N333" s="139"/>
      <c r="O333" s="139"/>
      <c r="P333" s="139"/>
      <c r="Q333" s="139"/>
      <c r="R333" s="139"/>
      <c r="S333" s="139"/>
      <c r="T333" s="139"/>
      <c r="U333" s="139"/>
      <c r="V333" s="139"/>
      <c r="W333" s="139"/>
      <c r="X333" s="139"/>
      <c r="Y333" s="139"/>
      <c r="Z333" s="139"/>
      <c r="AA333" s="139"/>
      <c r="AB333" s="313"/>
      <c r="AC333" s="139"/>
      <c r="AD333" s="313"/>
      <c r="AE333" s="139"/>
      <c r="AF333" s="139"/>
      <c r="AG333" s="139"/>
      <c r="AH333" s="139"/>
      <c r="AI333" s="139"/>
    </row>
    <row r="334" spans="3:35">
      <c r="C334" s="139"/>
      <c r="D334" s="139"/>
      <c r="E334" s="139"/>
      <c r="F334" s="139"/>
      <c r="G334" s="139"/>
      <c r="H334" s="139"/>
      <c r="I334" s="139"/>
      <c r="J334" s="139"/>
      <c r="K334" s="139"/>
      <c r="L334" s="139"/>
      <c r="M334" s="139"/>
      <c r="N334" s="139"/>
      <c r="O334" s="139"/>
      <c r="P334" s="139"/>
      <c r="Q334" s="139"/>
      <c r="R334" s="139"/>
      <c r="S334" s="139"/>
      <c r="T334" s="139"/>
      <c r="U334" s="139"/>
      <c r="V334" s="139"/>
      <c r="W334" s="139"/>
      <c r="X334" s="139"/>
      <c r="Y334" s="139"/>
      <c r="Z334" s="139"/>
      <c r="AA334" s="139"/>
      <c r="AB334" s="313"/>
      <c r="AC334" s="139"/>
      <c r="AD334" s="313"/>
      <c r="AE334" s="139"/>
      <c r="AF334" s="139"/>
      <c r="AG334" s="139"/>
      <c r="AH334" s="139"/>
      <c r="AI334" s="139"/>
    </row>
    <row r="335" spans="3:35">
      <c r="C335" s="139"/>
      <c r="D335" s="139"/>
      <c r="E335" s="139"/>
      <c r="F335" s="139"/>
      <c r="G335" s="139"/>
      <c r="H335" s="139"/>
      <c r="I335" s="139"/>
      <c r="J335" s="139"/>
      <c r="K335" s="139"/>
      <c r="L335" s="139"/>
      <c r="M335" s="139"/>
      <c r="N335" s="139"/>
      <c r="O335" s="139"/>
      <c r="P335" s="139"/>
      <c r="Q335" s="139"/>
      <c r="R335" s="139"/>
      <c r="S335" s="139"/>
      <c r="T335" s="139"/>
      <c r="U335" s="139"/>
      <c r="V335" s="139"/>
      <c r="W335" s="139"/>
      <c r="X335" s="139"/>
      <c r="Y335" s="139"/>
      <c r="Z335" s="139"/>
      <c r="AA335" s="139"/>
      <c r="AB335" s="313"/>
      <c r="AC335" s="139"/>
      <c r="AD335" s="313"/>
      <c r="AE335" s="139"/>
      <c r="AF335" s="139"/>
      <c r="AG335" s="139"/>
      <c r="AH335" s="139"/>
      <c r="AI335" s="139"/>
    </row>
    <row r="336" spans="3:35">
      <c r="C336" s="139"/>
      <c r="D336" s="139"/>
      <c r="E336" s="139"/>
      <c r="F336" s="139"/>
      <c r="G336" s="139"/>
      <c r="H336" s="139"/>
      <c r="I336" s="139"/>
      <c r="J336" s="139"/>
      <c r="K336" s="139"/>
      <c r="L336" s="139"/>
      <c r="M336" s="139"/>
      <c r="N336" s="139"/>
      <c r="O336" s="139"/>
      <c r="P336" s="139"/>
      <c r="Q336" s="139"/>
      <c r="R336" s="139"/>
      <c r="S336" s="139"/>
      <c r="T336" s="139"/>
      <c r="U336" s="139"/>
      <c r="V336" s="139"/>
      <c r="W336" s="139"/>
      <c r="X336" s="139"/>
      <c r="Y336" s="139"/>
      <c r="Z336" s="139"/>
      <c r="AA336" s="139"/>
      <c r="AB336" s="313"/>
      <c r="AC336" s="139"/>
      <c r="AD336" s="313"/>
      <c r="AE336" s="139"/>
      <c r="AF336" s="139"/>
      <c r="AG336" s="139"/>
      <c r="AH336" s="139"/>
      <c r="AI336" s="139"/>
    </row>
    <row r="337" spans="3:35">
      <c r="C337" s="139"/>
      <c r="D337" s="139"/>
      <c r="E337" s="139"/>
      <c r="F337" s="139"/>
      <c r="G337" s="139"/>
      <c r="H337" s="139"/>
      <c r="I337" s="139"/>
      <c r="J337" s="139"/>
      <c r="K337" s="139"/>
      <c r="L337" s="139"/>
      <c r="M337" s="139"/>
      <c r="N337" s="139"/>
      <c r="O337" s="139"/>
      <c r="P337" s="139"/>
      <c r="Q337" s="139"/>
      <c r="R337" s="139"/>
      <c r="S337" s="139"/>
      <c r="T337" s="139"/>
      <c r="U337" s="139"/>
      <c r="V337" s="139"/>
      <c r="W337" s="139"/>
      <c r="X337" s="139"/>
      <c r="Y337" s="139"/>
      <c r="Z337" s="139"/>
      <c r="AA337" s="139"/>
      <c r="AB337" s="313"/>
      <c r="AC337" s="139"/>
      <c r="AD337" s="313"/>
      <c r="AE337" s="139"/>
      <c r="AF337" s="139"/>
      <c r="AG337" s="139"/>
      <c r="AH337" s="139"/>
      <c r="AI337" s="139"/>
    </row>
    <row r="338" spans="3:35">
      <c r="C338" s="139"/>
      <c r="D338" s="139"/>
      <c r="E338" s="139"/>
      <c r="F338" s="139"/>
      <c r="G338" s="139"/>
      <c r="H338" s="139"/>
      <c r="I338" s="139"/>
      <c r="J338" s="139"/>
      <c r="K338" s="139"/>
      <c r="L338" s="139"/>
      <c r="M338" s="139"/>
      <c r="N338" s="139"/>
      <c r="O338" s="139"/>
      <c r="P338" s="139"/>
      <c r="Q338" s="139"/>
      <c r="R338" s="139"/>
      <c r="S338" s="139"/>
      <c r="T338" s="139"/>
      <c r="U338" s="139"/>
      <c r="V338" s="139"/>
      <c r="W338" s="139"/>
      <c r="X338" s="139"/>
      <c r="Y338" s="139"/>
      <c r="Z338" s="139"/>
      <c r="AA338" s="139"/>
      <c r="AB338" s="313"/>
      <c r="AC338" s="139"/>
      <c r="AD338" s="313"/>
      <c r="AE338" s="139"/>
      <c r="AF338" s="139"/>
      <c r="AG338" s="139"/>
      <c r="AH338" s="139"/>
      <c r="AI338" s="139"/>
    </row>
    <row r="339" spans="3:35">
      <c r="C339" s="139"/>
      <c r="D339" s="139"/>
      <c r="E339" s="139"/>
      <c r="F339" s="139"/>
      <c r="G339" s="139"/>
      <c r="H339" s="139"/>
      <c r="I339" s="139"/>
      <c r="J339" s="139"/>
      <c r="K339" s="139"/>
      <c r="L339" s="139"/>
      <c r="M339" s="139"/>
      <c r="N339" s="139"/>
      <c r="O339" s="139"/>
      <c r="P339" s="139"/>
      <c r="Q339" s="139"/>
      <c r="R339" s="139"/>
      <c r="S339" s="139"/>
      <c r="T339" s="139"/>
      <c r="U339" s="139"/>
      <c r="V339" s="139"/>
      <c r="W339" s="139"/>
      <c r="X339" s="139"/>
      <c r="Y339" s="139"/>
      <c r="Z339" s="139"/>
      <c r="AA339" s="139"/>
      <c r="AB339" s="313"/>
      <c r="AC339" s="139"/>
      <c r="AD339" s="313"/>
      <c r="AE339" s="139"/>
      <c r="AF339" s="139"/>
      <c r="AG339" s="139"/>
      <c r="AH339" s="139"/>
      <c r="AI339" s="139"/>
    </row>
    <row r="340" spans="3:35">
      <c r="C340" s="139"/>
      <c r="D340" s="139"/>
      <c r="E340" s="139"/>
      <c r="F340" s="139"/>
      <c r="G340" s="139"/>
      <c r="H340" s="139"/>
      <c r="I340" s="139"/>
      <c r="J340" s="139"/>
      <c r="K340" s="139"/>
      <c r="L340" s="139"/>
      <c r="M340" s="139"/>
      <c r="N340" s="139"/>
      <c r="O340" s="139"/>
      <c r="P340" s="139"/>
      <c r="Q340" s="139"/>
      <c r="R340" s="139"/>
      <c r="S340" s="139"/>
      <c r="T340" s="139"/>
      <c r="U340" s="139"/>
      <c r="V340" s="139"/>
      <c r="W340" s="139"/>
      <c r="X340" s="139"/>
      <c r="Y340" s="139"/>
      <c r="Z340" s="139"/>
      <c r="AA340" s="139"/>
      <c r="AB340" s="313"/>
      <c r="AC340" s="139"/>
      <c r="AD340" s="313"/>
      <c r="AE340" s="139"/>
      <c r="AF340" s="139"/>
      <c r="AG340" s="139"/>
      <c r="AH340" s="139"/>
      <c r="AI340" s="139"/>
    </row>
    <row r="341" spans="3:35">
      <c r="C341" s="139"/>
      <c r="D341" s="139"/>
      <c r="E341" s="139"/>
      <c r="F341" s="139"/>
      <c r="G341" s="139"/>
      <c r="H341" s="139"/>
      <c r="I341" s="139"/>
      <c r="J341" s="139"/>
      <c r="K341" s="139"/>
      <c r="L341" s="139"/>
      <c r="M341" s="139"/>
      <c r="N341" s="139"/>
      <c r="O341" s="139"/>
      <c r="P341" s="139"/>
      <c r="Q341" s="139"/>
      <c r="R341" s="139"/>
      <c r="S341" s="139"/>
      <c r="T341" s="139"/>
      <c r="U341" s="139"/>
      <c r="V341" s="139"/>
      <c r="W341" s="139"/>
      <c r="X341" s="139"/>
      <c r="Y341" s="139"/>
      <c r="Z341" s="139"/>
      <c r="AA341" s="139"/>
      <c r="AB341" s="313"/>
      <c r="AC341" s="139"/>
      <c r="AD341" s="313"/>
      <c r="AE341" s="139"/>
      <c r="AF341" s="139"/>
      <c r="AG341" s="139"/>
      <c r="AH341" s="139"/>
      <c r="AI341" s="139"/>
    </row>
  </sheetData>
  <sortState ref="AO199:AP231">
    <sortCondition descending="1" ref="AO231"/>
  </sortState>
  <mergeCells count="17">
    <mergeCell ref="B6:B17"/>
    <mergeCell ref="C2:K2"/>
    <mergeCell ref="C4:F4"/>
    <mergeCell ref="G4:J4"/>
    <mergeCell ref="C5:E5"/>
    <mergeCell ref="AE5:AH5"/>
    <mergeCell ref="AE2:AI2"/>
    <mergeCell ref="AE3:AI3"/>
    <mergeCell ref="L5:U5"/>
    <mergeCell ref="V5:AD5"/>
    <mergeCell ref="AE4:AH4"/>
    <mergeCell ref="K4:N4"/>
    <mergeCell ref="O4:AD4"/>
    <mergeCell ref="W3:AD3"/>
    <mergeCell ref="F5:K5"/>
    <mergeCell ref="C3:K3"/>
    <mergeCell ref="L3:V3"/>
  </mergeCells>
  <pageMargins left="0.7" right="0.7" top="0.75" bottom="0.75" header="0.3" footer="0.3"/>
  <pageSetup paperSize="9" orientation="portrait" r:id="rId1"/>
  <ignoredErrors>
    <ignoredError sqref="D152:AI162 C176:C220 D164:Y164 D163:AG163 AI163 D176:AI220 D165:U165 W165:AI165 D221:AI299 C221:C234 D166:AI171 C153:C171 V175:AG175 AA164:AI164" formulaRange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3"/>
  <sheetViews>
    <sheetView topLeftCell="A7" zoomScale="70" zoomScaleNormal="70" workbookViewId="0">
      <selection activeCell="J36" sqref="J36"/>
    </sheetView>
  </sheetViews>
  <sheetFormatPr defaultRowHeight="15"/>
  <cols>
    <col min="1" max="1" width="29.7109375" style="120" bestFit="1" customWidth="1"/>
    <col min="2" max="2" width="20.7109375" style="120" customWidth="1"/>
    <col min="3" max="8" width="19.7109375" style="120" bestFit="1" customWidth="1"/>
    <col min="9" max="11" width="9.140625" style="120"/>
    <col min="12" max="12" width="14.85546875" style="120" customWidth="1"/>
    <col min="13" max="13" width="20.5703125" style="120" bestFit="1" customWidth="1"/>
    <col min="14" max="14" width="18" style="120" bestFit="1" customWidth="1"/>
    <col min="15" max="15" width="19" style="120" bestFit="1" customWidth="1"/>
    <col min="16" max="16" width="9.140625" style="120"/>
    <col min="17" max="17" width="13.7109375" style="120" customWidth="1"/>
    <col min="18" max="18" width="20.5703125" style="120" bestFit="1" customWidth="1"/>
    <col min="19" max="19" width="18" style="120" bestFit="1" customWidth="1"/>
    <col min="20" max="20" width="19" style="120" bestFit="1" customWidth="1"/>
    <col min="21" max="21" width="9.140625" style="120"/>
    <col min="22" max="22" width="14.140625" style="120" customWidth="1"/>
    <col min="23" max="16384" width="9.140625" style="120"/>
  </cols>
  <sheetData>
    <row r="1" spans="1:27" s="433" customFormat="1" ht="18.75">
      <c r="A1" s="432" t="s">
        <v>704</v>
      </c>
      <c r="B1" s="432" t="s">
        <v>641</v>
      </c>
      <c r="C1" s="432" t="s">
        <v>693</v>
      </c>
      <c r="D1" s="432" t="s">
        <v>694</v>
      </c>
      <c r="E1" s="432" t="s">
        <v>695</v>
      </c>
      <c r="F1" s="432" t="s">
        <v>696</v>
      </c>
      <c r="G1" s="432" t="s">
        <v>697</v>
      </c>
      <c r="H1" s="432" t="s">
        <v>698</v>
      </c>
    </row>
    <row r="2" spans="1:27" ht="30">
      <c r="A2" s="19" t="s">
        <v>341</v>
      </c>
      <c r="B2" s="19" t="s">
        <v>703</v>
      </c>
      <c r="C2" s="19" t="s">
        <v>703</v>
      </c>
      <c r="D2" s="19" t="s">
        <v>703</v>
      </c>
      <c r="E2" s="19" t="s">
        <v>703</v>
      </c>
      <c r="F2" s="19" t="s">
        <v>703</v>
      </c>
      <c r="G2" s="19" t="s">
        <v>703</v>
      </c>
      <c r="H2" s="19" t="s">
        <v>703</v>
      </c>
      <c r="L2" s="19" t="s">
        <v>699</v>
      </c>
      <c r="M2" s="434" t="s">
        <v>706</v>
      </c>
      <c r="N2" s="18" t="s">
        <v>341</v>
      </c>
      <c r="O2" s="19" t="s">
        <v>705</v>
      </c>
      <c r="Q2" s="19" t="s">
        <v>700</v>
      </c>
      <c r="R2" s="434" t="s">
        <v>706</v>
      </c>
      <c r="S2" s="19" t="s">
        <v>341</v>
      </c>
      <c r="T2" s="19" t="s">
        <v>705</v>
      </c>
      <c r="V2" s="19"/>
      <c r="X2" s="19"/>
      <c r="Y2" s="19"/>
      <c r="Z2" s="19"/>
      <c r="AA2" s="19"/>
    </row>
    <row r="3" spans="1:27">
      <c r="A3" s="120">
        <v>349.2</v>
      </c>
      <c r="B3" s="120">
        <v>14</v>
      </c>
      <c r="L3" s="18" t="s">
        <v>701</v>
      </c>
      <c r="M3" s="424">
        <v>0</v>
      </c>
      <c r="N3" s="425">
        <v>349.2</v>
      </c>
      <c r="O3" s="426">
        <v>30</v>
      </c>
      <c r="P3" s="426"/>
      <c r="Q3" s="19" t="s">
        <v>701</v>
      </c>
      <c r="R3" s="426">
        <v>0</v>
      </c>
      <c r="S3">
        <v>349.2</v>
      </c>
      <c r="T3" s="120">
        <v>30</v>
      </c>
      <c r="V3" s="19"/>
      <c r="Z3"/>
    </row>
    <row r="4" spans="1:27">
      <c r="A4" s="120">
        <v>331.8</v>
      </c>
      <c r="B4" s="120">
        <v>4</v>
      </c>
      <c r="L4"/>
      <c r="M4" s="424">
        <v>0</v>
      </c>
      <c r="N4" s="425">
        <v>331.8</v>
      </c>
      <c r="O4" s="426">
        <v>12</v>
      </c>
      <c r="P4" s="426"/>
      <c r="R4" s="426">
        <v>0</v>
      </c>
      <c r="S4">
        <v>331.8</v>
      </c>
      <c r="T4" s="120">
        <v>12</v>
      </c>
      <c r="Z4"/>
    </row>
    <row r="5" spans="1:27">
      <c r="A5" s="120">
        <v>313.5</v>
      </c>
      <c r="B5" s="120">
        <v>34</v>
      </c>
      <c r="C5" s="426">
        <v>16.838000000000001</v>
      </c>
      <c r="D5" s="426">
        <v>23.508900000000001</v>
      </c>
      <c r="E5" s="426">
        <v>30.971699999999998</v>
      </c>
      <c r="F5" s="426"/>
      <c r="G5" s="426"/>
      <c r="H5" s="426"/>
      <c r="L5"/>
      <c r="M5" s="424">
        <v>0</v>
      </c>
      <c r="N5" s="425">
        <v>313.5</v>
      </c>
      <c r="O5" s="426">
        <v>266</v>
      </c>
      <c r="P5" s="426"/>
      <c r="R5" s="426">
        <v>23.428000000000001</v>
      </c>
      <c r="S5">
        <v>313.5</v>
      </c>
      <c r="T5" s="120">
        <v>266</v>
      </c>
      <c r="Z5"/>
    </row>
    <row r="6" spans="1:27">
      <c r="A6" s="120">
        <v>312.7</v>
      </c>
      <c r="B6" s="120">
        <v>27</v>
      </c>
      <c r="C6" s="426">
        <v>19.964300000000001</v>
      </c>
      <c r="D6" s="426"/>
      <c r="E6" s="426"/>
      <c r="F6" s="426"/>
      <c r="G6" s="426"/>
      <c r="H6" s="426"/>
      <c r="L6"/>
      <c r="M6" s="424">
        <v>0</v>
      </c>
      <c r="N6" s="425">
        <v>312.7</v>
      </c>
      <c r="O6" s="426">
        <v>99</v>
      </c>
      <c r="P6" s="426"/>
      <c r="R6" s="426">
        <v>21.087</v>
      </c>
      <c r="S6">
        <v>312.7</v>
      </c>
      <c r="T6" s="120">
        <v>99</v>
      </c>
      <c r="Z6"/>
    </row>
    <row r="7" spans="1:27">
      <c r="A7" s="120">
        <v>296</v>
      </c>
      <c r="B7" s="120">
        <v>47</v>
      </c>
      <c r="C7" s="426">
        <v>20.329699999999999</v>
      </c>
      <c r="D7" s="426">
        <v>28.425999999999998</v>
      </c>
      <c r="E7" s="426">
        <v>36.764699999999998</v>
      </c>
      <c r="F7" s="426">
        <v>41.369100000000003</v>
      </c>
      <c r="G7" s="426">
        <v>44.437800000000003</v>
      </c>
      <c r="H7" s="426">
        <v>46.625399999999999</v>
      </c>
      <c r="L7"/>
      <c r="M7" s="424">
        <v>41.378</v>
      </c>
      <c r="N7" s="425">
        <v>296</v>
      </c>
      <c r="O7" s="426">
        <v>522</v>
      </c>
      <c r="P7" s="426"/>
      <c r="R7" s="426">
        <v>34.685000000000002</v>
      </c>
      <c r="S7">
        <v>296</v>
      </c>
      <c r="T7" s="120">
        <v>522</v>
      </c>
      <c r="Z7"/>
    </row>
    <row r="8" spans="1:27">
      <c r="A8" s="120">
        <v>292.2</v>
      </c>
      <c r="B8" s="120">
        <v>8</v>
      </c>
      <c r="C8" s="426"/>
      <c r="D8" s="426"/>
      <c r="E8" s="426"/>
      <c r="F8" s="426"/>
      <c r="G8" s="426"/>
      <c r="H8" s="426"/>
      <c r="L8"/>
      <c r="M8" s="424">
        <v>35.707000000000001</v>
      </c>
      <c r="N8" s="425">
        <v>292.2</v>
      </c>
      <c r="O8" s="426">
        <v>19</v>
      </c>
      <c r="P8" s="426"/>
      <c r="R8" s="426">
        <v>30.658999999999999</v>
      </c>
      <c r="S8">
        <v>292.2</v>
      </c>
      <c r="T8" s="120">
        <v>19</v>
      </c>
      <c r="Z8"/>
    </row>
    <row r="9" spans="1:27">
      <c r="A9" s="120">
        <v>278</v>
      </c>
      <c r="B9" s="120">
        <v>9</v>
      </c>
      <c r="C9" s="426"/>
      <c r="D9" s="426"/>
      <c r="E9" s="426"/>
      <c r="F9" s="426"/>
      <c r="G9" s="426"/>
      <c r="H9" s="426"/>
      <c r="L9"/>
      <c r="M9" s="424">
        <v>35.707000000000001</v>
      </c>
      <c r="N9" s="425">
        <v>278</v>
      </c>
      <c r="O9" s="426">
        <v>22</v>
      </c>
      <c r="P9" s="426"/>
      <c r="R9" s="426">
        <v>30.658999999999999</v>
      </c>
      <c r="S9">
        <v>278</v>
      </c>
      <c r="T9" s="120">
        <v>22</v>
      </c>
      <c r="Z9"/>
    </row>
    <row r="10" spans="1:27">
      <c r="A10" s="120">
        <v>266</v>
      </c>
      <c r="B10" s="120">
        <v>18</v>
      </c>
      <c r="C10" s="426">
        <v>11.8965</v>
      </c>
      <c r="D10" s="426">
        <v>15.3424</v>
      </c>
      <c r="E10" s="426"/>
      <c r="F10" s="426"/>
      <c r="G10" s="426"/>
      <c r="H10" s="426"/>
      <c r="L10"/>
      <c r="M10" s="424">
        <v>35.707000000000001</v>
      </c>
      <c r="N10" s="425">
        <v>266</v>
      </c>
      <c r="O10" s="426">
        <v>200</v>
      </c>
      <c r="P10" s="426"/>
      <c r="R10" s="426">
        <v>33.435000000000002</v>
      </c>
      <c r="S10">
        <v>266</v>
      </c>
      <c r="T10" s="120">
        <v>200</v>
      </c>
      <c r="Z10"/>
    </row>
    <row r="11" spans="1:27">
      <c r="A11" s="120">
        <v>264.5</v>
      </c>
      <c r="B11" s="120">
        <v>9</v>
      </c>
      <c r="C11" s="426">
        <v>7.8061299999999996</v>
      </c>
      <c r="D11" s="426">
        <v>8.8565400000000007</v>
      </c>
      <c r="E11" s="426"/>
      <c r="F11" s="426"/>
      <c r="G11" s="426"/>
      <c r="H11" s="426"/>
      <c r="L11"/>
      <c r="M11" s="424">
        <v>35.707000000000001</v>
      </c>
      <c r="N11" s="425">
        <v>264.5</v>
      </c>
      <c r="O11" s="426">
        <v>117</v>
      </c>
      <c r="P11" s="426"/>
      <c r="R11" s="426">
        <v>33.087000000000003</v>
      </c>
      <c r="S11">
        <v>264.5</v>
      </c>
      <c r="T11" s="120">
        <v>117</v>
      </c>
      <c r="Z11"/>
    </row>
    <row r="12" spans="1:27">
      <c r="A12" s="120">
        <v>254.5</v>
      </c>
      <c r="B12" s="120">
        <v>27</v>
      </c>
      <c r="C12" s="426">
        <v>18.1709</v>
      </c>
      <c r="D12" s="426">
        <v>23.157699999999998</v>
      </c>
      <c r="E12" s="426"/>
      <c r="F12" s="426"/>
      <c r="G12" s="426"/>
      <c r="H12" s="426"/>
      <c r="L12"/>
      <c r="M12" s="424">
        <v>35.707000000000001</v>
      </c>
      <c r="N12" s="425">
        <v>254.5</v>
      </c>
      <c r="O12" s="426">
        <v>203</v>
      </c>
      <c r="P12" s="426"/>
      <c r="R12" s="426">
        <v>38.396999999999998</v>
      </c>
      <c r="S12">
        <v>254.5</v>
      </c>
      <c r="T12" s="120">
        <v>203</v>
      </c>
      <c r="Z12"/>
    </row>
    <row r="13" spans="1:27">
      <c r="A13" s="120">
        <v>245.5</v>
      </c>
      <c r="B13" s="120">
        <v>21</v>
      </c>
      <c r="C13" s="426">
        <v>16.941800000000001</v>
      </c>
      <c r="D13" s="426"/>
      <c r="E13" s="426"/>
      <c r="F13" s="426"/>
      <c r="G13" s="426"/>
      <c r="H13" s="426"/>
      <c r="L13"/>
      <c r="M13" s="424">
        <v>35.707000000000001</v>
      </c>
      <c r="N13" s="425">
        <v>245.5</v>
      </c>
      <c r="O13" s="426">
        <v>86</v>
      </c>
      <c r="P13" s="426"/>
      <c r="R13" s="426">
        <v>37.097999999999999</v>
      </c>
      <c r="S13">
        <v>245.5</v>
      </c>
      <c r="T13" s="120">
        <v>86</v>
      </c>
      <c r="Z13"/>
    </row>
    <row r="14" spans="1:27">
      <c r="A14" s="120">
        <v>240.5</v>
      </c>
      <c r="B14" s="120">
        <v>20</v>
      </c>
      <c r="C14" s="426">
        <v>15.6595</v>
      </c>
      <c r="D14" s="426">
        <v>18.570699999999999</v>
      </c>
      <c r="E14" s="426"/>
      <c r="F14" s="426"/>
      <c r="G14" s="426"/>
      <c r="H14" s="426"/>
      <c r="L14"/>
      <c r="M14" s="424">
        <v>35.707000000000001</v>
      </c>
      <c r="N14" s="425">
        <v>240.5</v>
      </c>
      <c r="O14" s="426">
        <v>153</v>
      </c>
      <c r="P14" s="426"/>
      <c r="R14" s="426">
        <v>38.164999999999999</v>
      </c>
      <c r="S14">
        <v>240.5</v>
      </c>
      <c r="T14" s="120">
        <v>153</v>
      </c>
      <c r="Z14"/>
    </row>
    <row r="15" spans="1:27">
      <c r="A15" s="120">
        <v>239</v>
      </c>
      <c r="B15" s="120">
        <v>17</v>
      </c>
      <c r="C15" s="426">
        <v>12.4779</v>
      </c>
      <c r="D15" s="426">
        <v>15.3184</v>
      </c>
      <c r="E15" s="426"/>
      <c r="F15" s="426"/>
      <c r="G15" s="426"/>
      <c r="H15" s="426"/>
      <c r="L15"/>
      <c r="M15" s="424">
        <v>35.707000000000001</v>
      </c>
      <c r="N15" s="425">
        <v>239</v>
      </c>
      <c r="O15" s="426">
        <v>161</v>
      </c>
      <c r="P15" s="426"/>
      <c r="R15" s="426">
        <v>38.329000000000001</v>
      </c>
      <c r="S15">
        <v>239</v>
      </c>
      <c r="T15" s="120">
        <v>161</v>
      </c>
      <c r="Z15"/>
    </row>
    <row r="16" spans="1:27">
      <c r="A16" s="120">
        <v>237.5</v>
      </c>
      <c r="B16" s="120">
        <v>7</v>
      </c>
      <c r="C16" s="426"/>
      <c r="D16" s="426"/>
      <c r="E16" s="426"/>
      <c r="F16" s="426"/>
      <c r="G16" s="426"/>
      <c r="H16" s="426"/>
      <c r="L16"/>
      <c r="M16" s="424">
        <v>35.707000000000001</v>
      </c>
      <c r="N16" s="425">
        <v>237.5</v>
      </c>
      <c r="O16" s="426">
        <v>21</v>
      </c>
      <c r="P16" s="426"/>
      <c r="R16" s="426">
        <v>38.295000000000002</v>
      </c>
      <c r="S16">
        <v>237.5</v>
      </c>
      <c r="T16" s="120">
        <v>21</v>
      </c>
      <c r="Z16"/>
    </row>
    <row r="17" spans="1:26">
      <c r="A17" s="120">
        <v>236.96</v>
      </c>
      <c r="B17" s="120">
        <v>7</v>
      </c>
      <c r="C17" s="426"/>
      <c r="D17" s="426"/>
      <c r="E17" s="426"/>
      <c r="F17" s="426"/>
      <c r="G17" s="426"/>
      <c r="H17" s="426"/>
      <c r="L17"/>
      <c r="M17" s="424">
        <v>35.707000000000001</v>
      </c>
      <c r="N17" s="425">
        <v>236.96</v>
      </c>
      <c r="O17" s="426">
        <v>13</v>
      </c>
      <c r="P17" s="426"/>
      <c r="R17" s="426">
        <v>38.295000000000002</v>
      </c>
      <c r="S17">
        <v>236.96</v>
      </c>
      <c r="T17" s="120">
        <v>13</v>
      </c>
      <c r="Z17"/>
    </row>
    <row r="18" spans="1:26">
      <c r="A18" s="120">
        <v>236</v>
      </c>
      <c r="B18" s="120">
        <v>5</v>
      </c>
      <c r="C18" s="426"/>
      <c r="D18" s="426"/>
      <c r="E18" s="426"/>
      <c r="F18" s="426"/>
      <c r="G18" s="426"/>
      <c r="H18" s="426"/>
      <c r="L18"/>
      <c r="M18" s="424">
        <v>35.707000000000001</v>
      </c>
      <c r="N18" s="425">
        <v>236</v>
      </c>
      <c r="O18" s="426">
        <v>13</v>
      </c>
      <c r="P18" s="426"/>
      <c r="R18" s="426">
        <v>38.295000000000002</v>
      </c>
      <c r="S18">
        <v>236</v>
      </c>
      <c r="T18" s="120">
        <v>13</v>
      </c>
      <c r="Z18"/>
    </row>
    <row r="19" spans="1:26">
      <c r="A19" s="120">
        <v>235.5</v>
      </c>
      <c r="B19" s="120">
        <v>2</v>
      </c>
      <c r="C19" s="426"/>
      <c r="D19" s="426"/>
      <c r="E19" s="426"/>
      <c r="F19" s="426"/>
      <c r="G19" s="426"/>
      <c r="H19" s="426"/>
      <c r="L19"/>
      <c r="M19" s="424">
        <v>35.707000000000001</v>
      </c>
      <c r="N19" s="425">
        <v>235.5</v>
      </c>
      <c r="O19" s="426">
        <v>6</v>
      </c>
      <c r="P19" s="426"/>
      <c r="R19" s="426">
        <v>38.295000000000002</v>
      </c>
      <c r="S19">
        <v>235.5</v>
      </c>
      <c r="T19" s="120">
        <v>6</v>
      </c>
      <c r="Z19"/>
    </row>
    <row r="20" spans="1:26">
      <c r="A20" s="120">
        <v>228.5</v>
      </c>
      <c r="B20" s="120">
        <v>20</v>
      </c>
      <c r="C20" s="426">
        <v>13.0106</v>
      </c>
      <c r="D20" s="426">
        <v>16.899799999999999</v>
      </c>
      <c r="E20" s="426"/>
      <c r="F20" s="426"/>
      <c r="G20" s="426"/>
      <c r="H20" s="426"/>
      <c r="L20"/>
      <c r="M20" s="424">
        <v>35.707000000000001</v>
      </c>
      <c r="N20" s="425">
        <v>228.5</v>
      </c>
      <c r="O20" s="426">
        <v>171</v>
      </c>
      <c r="P20" s="426"/>
      <c r="R20" s="426">
        <v>40.735999999999997</v>
      </c>
      <c r="S20">
        <v>228.5</v>
      </c>
      <c r="T20" s="120">
        <v>171</v>
      </c>
      <c r="Z20"/>
    </row>
    <row r="21" spans="1:26">
      <c r="A21" s="120">
        <v>227.2</v>
      </c>
      <c r="B21" s="120">
        <v>16</v>
      </c>
      <c r="C21" s="426">
        <v>11.2592</v>
      </c>
      <c r="D21" s="426">
        <v>14.4727</v>
      </c>
      <c r="E21" s="426"/>
      <c r="F21" s="426"/>
      <c r="G21" s="426"/>
      <c r="H21" s="426"/>
      <c r="L21"/>
      <c r="M21" s="424">
        <v>35.707000000000001</v>
      </c>
      <c r="N21" s="425">
        <v>227.2</v>
      </c>
      <c r="O21" s="426">
        <v>133</v>
      </c>
      <c r="P21" s="426"/>
      <c r="R21" s="426">
        <v>40.008000000000003</v>
      </c>
      <c r="S21">
        <v>227.2</v>
      </c>
      <c r="T21" s="120">
        <v>133</v>
      </c>
      <c r="Z21"/>
    </row>
    <row r="22" spans="1:26">
      <c r="A22" s="120">
        <v>226.1</v>
      </c>
      <c r="B22" s="120">
        <v>64</v>
      </c>
      <c r="C22" s="426">
        <v>16.4436</v>
      </c>
      <c r="D22" s="426">
        <v>23.579499999999999</v>
      </c>
      <c r="E22" s="426">
        <v>31.9998</v>
      </c>
      <c r="F22" s="426">
        <v>37.216299999999997</v>
      </c>
      <c r="G22" s="426">
        <v>40.8977</v>
      </c>
      <c r="H22" s="426">
        <v>43.6952</v>
      </c>
      <c r="L22"/>
      <c r="M22" s="424">
        <v>50.063000000000002</v>
      </c>
      <c r="N22" s="425">
        <v>226.1</v>
      </c>
      <c r="O22" s="426">
        <v>3688</v>
      </c>
      <c r="P22" s="426"/>
      <c r="R22" s="426">
        <v>44.725999999999999</v>
      </c>
      <c r="S22">
        <v>226.1</v>
      </c>
      <c r="T22" s="120">
        <v>3688</v>
      </c>
      <c r="Z22"/>
    </row>
    <row r="23" spans="1:26">
      <c r="A23" s="120">
        <v>217.7</v>
      </c>
      <c r="B23" s="120">
        <v>67</v>
      </c>
      <c r="C23" s="426">
        <v>18.102900000000002</v>
      </c>
      <c r="D23" s="427">
        <v>24.294499999999999</v>
      </c>
      <c r="E23" s="427">
        <v>31.1053</v>
      </c>
      <c r="F23" s="427">
        <v>35.313600000000001</v>
      </c>
      <c r="G23" s="427">
        <v>38.395200000000003</v>
      </c>
      <c r="H23" s="427">
        <v>40.828299999999999</v>
      </c>
      <c r="L23"/>
      <c r="M23" s="424">
        <v>54.62</v>
      </c>
      <c r="N23" s="425">
        <v>217.7</v>
      </c>
      <c r="O23" s="426">
        <v>5998</v>
      </c>
      <c r="P23" s="426"/>
      <c r="R23" s="426">
        <v>46.56</v>
      </c>
      <c r="S23">
        <v>217.7</v>
      </c>
      <c r="T23" s="120">
        <v>5998</v>
      </c>
      <c r="Z23"/>
    </row>
    <row r="24" spans="1:26">
      <c r="A24" s="120">
        <v>210.5</v>
      </c>
      <c r="B24" s="120">
        <v>37</v>
      </c>
      <c r="C24" s="426">
        <v>13.7005</v>
      </c>
      <c r="D24" s="426">
        <v>18.2516</v>
      </c>
      <c r="E24" s="426">
        <v>23.058299999999999</v>
      </c>
      <c r="F24" s="426">
        <v>25.9557</v>
      </c>
      <c r="G24" s="426">
        <v>28.067900000000002</v>
      </c>
      <c r="H24" s="426">
        <v>29.7438</v>
      </c>
      <c r="L24"/>
      <c r="M24" s="424">
        <v>55.445999999999998</v>
      </c>
      <c r="N24" s="425">
        <v>210.5</v>
      </c>
      <c r="O24" s="426">
        <v>1226</v>
      </c>
      <c r="P24" s="426"/>
      <c r="R24" s="426">
        <v>46.573999999999998</v>
      </c>
      <c r="S24">
        <v>210.5</v>
      </c>
      <c r="T24" s="120">
        <v>1226</v>
      </c>
      <c r="Z24"/>
    </row>
    <row r="25" spans="1:26">
      <c r="A25" s="120">
        <v>209.7</v>
      </c>
      <c r="B25" s="120">
        <v>48</v>
      </c>
      <c r="C25" s="426">
        <v>14.4627</v>
      </c>
      <c r="D25" s="426">
        <v>19.610900000000001</v>
      </c>
      <c r="E25" s="426">
        <v>25.9404</v>
      </c>
      <c r="F25" s="426">
        <v>30.153700000000001</v>
      </c>
      <c r="G25" s="426">
        <v>33.242199999999997</v>
      </c>
      <c r="H25" s="426">
        <v>35.621200000000002</v>
      </c>
      <c r="L25"/>
      <c r="M25" s="424">
        <v>58.258000000000003</v>
      </c>
      <c r="N25" s="425">
        <v>209.7</v>
      </c>
      <c r="O25" s="426">
        <v>2055</v>
      </c>
      <c r="P25" s="426"/>
      <c r="R25" s="426">
        <v>47.7</v>
      </c>
      <c r="S25">
        <v>209.7</v>
      </c>
      <c r="T25" s="120">
        <v>2055</v>
      </c>
      <c r="Z25"/>
    </row>
    <row r="26" spans="1:26">
      <c r="A26" s="120">
        <v>209</v>
      </c>
      <c r="B26" s="120">
        <v>48</v>
      </c>
      <c r="C26" s="426">
        <v>17.698699999999999</v>
      </c>
      <c r="D26" s="426">
        <v>23.860900000000001</v>
      </c>
      <c r="E26" s="426">
        <v>31.116599999999998</v>
      </c>
      <c r="F26" s="426">
        <v>35.739899999999999</v>
      </c>
      <c r="G26" s="426">
        <v>38.923999999999999</v>
      </c>
      <c r="H26" s="426">
        <v>41.195999999999998</v>
      </c>
      <c r="L26"/>
      <c r="M26" s="424">
        <v>60.673999999999999</v>
      </c>
      <c r="N26" s="425">
        <v>209</v>
      </c>
      <c r="O26" s="426">
        <v>1375</v>
      </c>
      <c r="P26" s="426"/>
      <c r="R26" s="426">
        <v>49.283999999999999</v>
      </c>
      <c r="S26">
        <v>209</v>
      </c>
      <c r="T26" s="120">
        <v>1375</v>
      </c>
      <c r="Z26"/>
    </row>
    <row r="27" spans="1:26">
      <c r="A27" s="120">
        <v>208.22</v>
      </c>
      <c r="B27" s="120">
        <v>44</v>
      </c>
      <c r="C27" s="426">
        <v>17.314</v>
      </c>
      <c r="D27" s="426">
        <v>22.2196</v>
      </c>
      <c r="E27" s="426">
        <v>27.784099999999999</v>
      </c>
      <c r="F27" s="426">
        <v>31.360099999999999</v>
      </c>
      <c r="G27" s="426">
        <v>33.965600000000002</v>
      </c>
      <c r="H27" s="426">
        <v>35.988799999999998</v>
      </c>
      <c r="L27"/>
      <c r="M27" s="424">
        <v>60.661999999999999</v>
      </c>
      <c r="N27" s="425">
        <v>208.22</v>
      </c>
      <c r="O27" s="426">
        <v>1199</v>
      </c>
      <c r="P27" s="426"/>
      <c r="R27" s="426">
        <v>49.140999999999998</v>
      </c>
      <c r="S27">
        <v>208.22</v>
      </c>
      <c r="T27" s="120">
        <v>1199</v>
      </c>
      <c r="Z27"/>
    </row>
    <row r="28" spans="1:26">
      <c r="A28" s="120">
        <v>207.5</v>
      </c>
      <c r="B28" s="120">
        <v>38</v>
      </c>
      <c r="C28" s="426">
        <v>18.2377</v>
      </c>
      <c r="D28" s="426">
        <v>24.290199999999999</v>
      </c>
      <c r="E28" s="426">
        <v>30.514800000000001</v>
      </c>
      <c r="F28" s="426">
        <v>33.940399999999997</v>
      </c>
      <c r="G28" s="426">
        <v>36.089799999999997</v>
      </c>
      <c r="H28" s="426">
        <v>37.450499999999998</v>
      </c>
      <c r="L28"/>
      <c r="M28" s="424">
        <v>59.198</v>
      </c>
      <c r="N28" s="425">
        <v>207.5</v>
      </c>
      <c r="O28" s="426">
        <v>564</v>
      </c>
      <c r="P28" s="426"/>
      <c r="R28" s="426">
        <v>47.063000000000002</v>
      </c>
      <c r="S28">
        <v>207.5</v>
      </c>
      <c r="T28" s="120">
        <v>564</v>
      </c>
      <c r="Z28"/>
    </row>
    <row r="29" spans="1:26">
      <c r="A29" s="120">
        <v>206.8</v>
      </c>
      <c r="B29" s="120">
        <v>91</v>
      </c>
      <c r="C29" s="426">
        <v>24.391300000000001</v>
      </c>
      <c r="D29" s="426">
        <v>34.542000000000002</v>
      </c>
      <c r="E29" s="426">
        <v>45.762999999999998</v>
      </c>
      <c r="F29" s="426">
        <v>52.516399999999997</v>
      </c>
      <c r="G29" s="426">
        <v>57.283200000000001</v>
      </c>
      <c r="H29" s="426">
        <v>60.952199999999998</v>
      </c>
      <c r="L29"/>
      <c r="M29" s="424">
        <v>65.078999999999994</v>
      </c>
      <c r="N29" s="425">
        <v>206.83</v>
      </c>
      <c r="O29" s="426">
        <v>4069</v>
      </c>
      <c r="P29" s="426"/>
      <c r="R29" s="426">
        <v>48.908999999999999</v>
      </c>
      <c r="S29">
        <v>206.83</v>
      </c>
      <c r="T29" s="120">
        <v>4069</v>
      </c>
      <c r="Z29"/>
    </row>
    <row r="30" spans="1:26">
      <c r="A30" s="120">
        <v>197.8</v>
      </c>
      <c r="B30" s="120">
        <v>69</v>
      </c>
      <c r="C30" s="426">
        <v>20.517299999999999</v>
      </c>
      <c r="D30" s="426">
        <v>28.520800000000001</v>
      </c>
      <c r="E30" s="426">
        <v>37.739400000000003</v>
      </c>
      <c r="F30" s="426">
        <v>43.598500000000001</v>
      </c>
      <c r="G30" s="426">
        <v>47.895899999999997</v>
      </c>
      <c r="H30" s="426">
        <v>51.271900000000002</v>
      </c>
      <c r="L30"/>
      <c r="M30" s="424">
        <v>54.658999999999999</v>
      </c>
      <c r="N30" s="425">
        <v>197.82</v>
      </c>
      <c r="O30" s="426">
        <v>1589</v>
      </c>
      <c r="P30" s="426"/>
      <c r="R30" s="426">
        <v>40.183999999999997</v>
      </c>
      <c r="S30">
        <v>197.82</v>
      </c>
      <c r="T30" s="120">
        <v>1589</v>
      </c>
      <c r="Z30"/>
    </row>
    <row r="31" spans="1:26">
      <c r="A31" s="120">
        <v>186.5</v>
      </c>
      <c r="B31" s="120">
        <v>63</v>
      </c>
      <c r="C31" s="426">
        <v>19.415299999999998</v>
      </c>
      <c r="D31" s="426">
        <v>26.3748</v>
      </c>
      <c r="E31" s="426">
        <v>33.3294</v>
      </c>
      <c r="F31" s="426">
        <v>37.328299999999999</v>
      </c>
      <c r="G31" s="426">
        <v>40.192100000000003</v>
      </c>
      <c r="H31" s="426">
        <v>42.471299999999999</v>
      </c>
      <c r="L31"/>
      <c r="M31" s="424">
        <v>45.408000000000001</v>
      </c>
      <c r="N31" s="425">
        <v>186.5</v>
      </c>
      <c r="O31" s="426">
        <v>3617</v>
      </c>
      <c r="P31" s="426"/>
      <c r="R31" s="426">
        <v>33.588999999999999</v>
      </c>
      <c r="S31">
        <v>186.5</v>
      </c>
      <c r="T31" s="120">
        <v>3617</v>
      </c>
      <c r="Z31"/>
    </row>
    <row r="32" spans="1:26">
      <c r="A32" s="120">
        <v>162.19999999999999</v>
      </c>
      <c r="B32" s="120">
        <v>50</v>
      </c>
      <c r="C32" s="426">
        <v>15.4823</v>
      </c>
      <c r="D32" s="426">
        <v>21.142499999999998</v>
      </c>
      <c r="E32" s="426">
        <v>27.451499999999999</v>
      </c>
      <c r="F32" s="426">
        <v>31.386199999999999</v>
      </c>
      <c r="G32" s="426">
        <v>34.252099999999999</v>
      </c>
      <c r="H32" s="426">
        <v>36.485799999999998</v>
      </c>
      <c r="L32"/>
      <c r="M32" s="424">
        <v>36.1</v>
      </c>
      <c r="N32" s="425">
        <v>162.19999999999999</v>
      </c>
      <c r="O32" s="426">
        <v>2383</v>
      </c>
      <c r="P32" s="426"/>
      <c r="R32" s="426">
        <v>26.655000000000001</v>
      </c>
      <c r="S32">
        <v>162.19999999999999</v>
      </c>
      <c r="T32" s="120">
        <v>2383</v>
      </c>
      <c r="Z32"/>
    </row>
    <row r="33" spans="1:26">
      <c r="A33" s="120">
        <v>152.80000000000001</v>
      </c>
      <c r="B33" s="120">
        <v>28</v>
      </c>
      <c r="C33" s="426">
        <v>10.448700000000001</v>
      </c>
      <c r="D33" s="426">
        <v>14.3827</v>
      </c>
      <c r="E33" s="426">
        <v>18.727799999999998</v>
      </c>
      <c r="F33" s="426">
        <v>21.2669</v>
      </c>
      <c r="G33" s="426">
        <v>22.971399999999999</v>
      </c>
      <c r="H33" s="426">
        <v>24.2194</v>
      </c>
      <c r="L33"/>
      <c r="M33" s="424">
        <v>24.774999999999999</v>
      </c>
      <c r="N33" s="425">
        <v>152.80000000000001</v>
      </c>
      <c r="O33" s="426">
        <v>1089</v>
      </c>
      <c r="P33" s="426"/>
      <c r="R33" s="426">
        <v>18.649999999999999</v>
      </c>
      <c r="S33">
        <v>152.80000000000001</v>
      </c>
      <c r="T33" s="120">
        <v>1089</v>
      </c>
      <c r="Z33"/>
    </row>
    <row r="34" spans="1:26">
      <c r="A34" s="120">
        <v>143.9</v>
      </c>
      <c r="B34" s="120">
        <v>27</v>
      </c>
      <c r="C34" s="426">
        <v>9.5148499999999991</v>
      </c>
      <c r="D34" s="426">
        <v>12.6965</v>
      </c>
      <c r="E34" s="426">
        <v>16.455500000000001</v>
      </c>
      <c r="F34" s="426">
        <v>18.6968</v>
      </c>
      <c r="G34" s="426">
        <v>20.235299999999999</v>
      </c>
      <c r="H34" s="426">
        <v>21.397400000000001</v>
      </c>
      <c r="L34"/>
      <c r="M34" s="424">
        <v>18.638000000000002</v>
      </c>
      <c r="N34" s="425">
        <v>143.9</v>
      </c>
      <c r="O34" s="426">
        <v>1353</v>
      </c>
      <c r="P34" s="426"/>
      <c r="R34" s="426">
        <v>14.586</v>
      </c>
      <c r="S34">
        <v>143.9</v>
      </c>
      <c r="T34" s="120">
        <v>1353</v>
      </c>
      <c r="Z34"/>
    </row>
    <row r="35" spans="1:26">
      <c r="A35" s="120">
        <v>134.5</v>
      </c>
      <c r="B35" s="120">
        <v>8</v>
      </c>
      <c r="C35" s="426">
        <v>5.82437</v>
      </c>
      <c r="D35" s="426">
        <v>7.0039400000000001</v>
      </c>
      <c r="E35" s="426"/>
      <c r="F35" s="426"/>
      <c r="G35" s="426"/>
      <c r="H35" s="426"/>
      <c r="L35"/>
      <c r="M35" s="424">
        <v>0</v>
      </c>
      <c r="N35" s="425">
        <v>134.5</v>
      </c>
      <c r="O35" s="426">
        <v>198</v>
      </c>
      <c r="P35" s="426"/>
      <c r="R35" s="426">
        <v>6.9790000000000001</v>
      </c>
      <c r="S35">
        <v>134.5</v>
      </c>
      <c r="T35" s="120">
        <v>198</v>
      </c>
      <c r="Z35"/>
    </row>
    <row r="39" spans="1:26" ht="18.75">
      <c r="A39" s="19" t="s">
        <v>702</v>
      </c>
      <c r="B39" s="19"/>
      <c r="C39" s="432" t="s">
        <v>693</v>
      </c>
      <c r="D39" s="432" t="s">
        <v>694</v>
      </c>
      <c r="E39" s="432" t="s">
        <v>695</v>
      </c>
      <c r="F39" s="432" t="s">
        <v>696</v>
      </c>
      <c r="G39" s="432" t="s">
        <v>697</v>
      </c>
      <c r="H39" s="432" t="s">
        <v>698</v>
      </c>
    </row>
    <row r="40" spans="1:26">
      <c r="A40" s="19" t="s">
        <v>341</v>
      </c>
    </row>
    <row r="41" spans="1:26">
      <c r="A41" s="428">
        <v>349.2</v>
      </c>
      <c r="B41" s="428"/>
    </row>
    <row r="42" spans="1:26">
      <c r="A42" s="428">
        <v>331.8</v>
      </c>
      <c r="B42" s="428"/>
    </row>
    <row r="43" spans="1:26">
      <c r="A43" s="428">
        <v>313.5</v>
      </c>
      <c r="B43" s="428"/>
      <c r="C43" s="429">
        <v>2.1295099999999998</v>
      </c>
      <c r="D43" s="429">
        <v>2.1358700000000002</v>
      </c>
      <c r="E43" s="429">
        <v>1.49095</v>
      </c>
      <c r="F43" s="429"/>
      <c r="G43" s="429"/>
      <c r="H43" s="429"/>
    </row>
    <row r="44" spans="1:26">
      <c r="A44" s="428">
        <v>312.7</v>
      </c>
      <c r="B44" s="428"/>
      <c r="C44" s="429">
        <v>1.7831699999999999</v>
      </c>
      <c r="D44" s="429"/>
      <c r="E44" s="429"/>
      <c r="F44" s="429"/>
      <c r="G44" s="429"/>
      <c r="H44" s="429"/>
    </row>
    <row r="45" spans="1:26">
      <c r="A45" s="428">
        <v>296</v>
      </c>
      <c r="B45" s="428"/>
      <c r="C45" s="429">
        <v>2.3335900000000001</v>
      </c>
      <c r="D45" s="429">
        <v>2.45289</v>
      </c>
      <c r="E45" s="429">
        <v>2.24078</v>
      </c>
      <c r="F45" s="429">
        <v>1.8912599999999999</v>
      </c>
      <c r="G45" s="429">
        <v>1.4134199999999999</v>
      </c>
      <c r="H45" s="429">
        <v>0.59482400000000002</v>
      </c>
    </row>
    <row r="46" spans="1:26">
      <c r="A46" s="428">
        <v>292.2</v>
      </c>
      <c r="B46" s="428"/>
      <c r="C46" s="429"/>
      <c r="D46" s="429"/>
      <c r="E46" s="429"/>
      <c r="F46" s="429"/>
      <c r="G46" s="429"/>
      <c r="H46" s="429"/>
    </row>
    <row r="47" spans="1:26">
      <c r="A47" s="428">
        <v>278</v>
      </c>
      <c r="B47" s="428"/>
      <c r="C47" s="429"/>
      <c r="D47" s="429"/>
      <c r="E47" s="429"/>
      <c r="F47" s="429"/>
      <c r="G47" s="429"/>
      <c r="H47" s="429"/>
    </row>
    <row r="48" spans="1:26">
      <c r="A48" s="428">
        <v>266</v>
      </c>
      <c r="B48" s="428"/>
      <c r="C48" s="429">
        <v>1.5740400000000001</v>
      </c>
      <c r="D48" s="429">
        <v>1.2681899999999999</v>
      </c>
      <c r="E48" s="429"/>
      <c r="F48" s="429"/>
      <c r="G48" s="429"/>
      <c r="H48" s="429"/>
    </row>
    <row r="49" spans="1:8">
      <c r="A49" s="428">
        <v>264.5</v>
      </c>
      <c r="B49" s="428"/>
      <c r="C49" s="429">
        <v>0.85843999999999998</v>
      </c>
      <c r="D49" s="429">
        <v>0.35272999999999999</v>
      </c>
      <c r="E49" s="429"/>
      <c r="F49" s="429"/>
      <c r="G49" s="429"/>
      <c r="H49" s="429"/>
    </row>
    <row r="50" spans="1:8">
      <c r="A50" s="428">
        <v>254.5</v>
      </c>
      <c r="B50" s="428"/>
      <c r="C50" s="429">
        <v>1.8173900000000001</v>
      </c>
      <c r="D50" s="429">
        <v>1.50234</v>
      </c>
      <c r="E50" s="429"/>
      <c r="F50" s="429"/>
      <c r="G50" s="429"/>
      <c r="H50" s="429"/>
    </row>
    <row r="51" spans="1:8">
      <c r="A51" s="428">
        <v>245.5</v>
      </c>
      <c r="B51" s="428"/>
      <c r="C51" s="429">
        <v>1.48533</v>
      </c>
      <c r="D51" s="429"/>
      <c r="E51" s="429"/>
      <c r="F51" s="429"/>
      <c r="G51" s="429"/>
      <c r="H51" s="429"/>
    </row>
    <row r="52" spans="1:8">
      <c r="A52" s="428">
        <v>240.5</v>
      </c>
      <c r="B52" s="428"/>
      <c r="C52" s="429">
        <v>1.4007099999999999</v>
      </c>
      <c r="D52" s="429">
        <v>1.0000500000000001</v>
      </c>
      <c r="E52" s="429"/>
      <c r="F52" s="429"/>
      <c r="G52" s="429"/>
      <c r="H52" s="429"/>
    </row>
    <row r="53" spans="1:8">
      <c r="A53" s="428">
        <v>239</v>
      </c>
      <c r="B53" s="428"/>
      <c r="C53" s="429">
        <v>1.4005300000000001</v>
      </c>
      <c r="D53" s="429">
        <v>1.07111</v>
      </c>
      <c r="E53" s="429"/>
      <c r="F53" s="429"/>
      <c r="G53" s="429"/>
      <c r="H53" s="429"/>
    </row>
    <row r="54" spans="1:8">
      <c r="A54" s="428">
        <v>237.5</v>
      </c>
      <c r="B54" s="428"/>
      <c r="C54" s="429"/>
      <c r="D54" s="429"/>
      <c r="E54" s="429"/>
      <c r="F54" s="429"/>
      <c r="G54" s="429"/>
      <c r="H54" s="429"/>
    </row>
    <row r="55" spans="1:8">
      <c r="A55" s="428">
        <v>236.96</v>
      </c>
      <c r="B55" s="428"/>
      <c r="C55" s="429"/>
      <c r="D55" s="429"/>
      <c r="E55" s="429"/>
      <c r="F55" s="429"/>
      <c r="G55" s="429"/>
      <c r="H55" s="429"/>
    </row>
    <row r="56" spans="1:8">
      <c r="A56" s="428">
        <v>236</v>
      </c>
      <c r="B56" s="428"/>
      <c r="C56" s="429"/>
      <c r="D56" s="429"/>
      <c r="E56" s="429"/>
      <c r="F56" s="429"/>
      <c r="G56" s="429"/>
      <c r="H56" s="429"/>
    </row>
    <row r="57" spans="1:8">
      <c r="A57" s="428">
        <v>235.5</v>
      </c>
      <c r="B57" s="428"/>
      <c r="C57" s="429"/>
      <c r="D57" s="429"/>
      <c r="E57" s="429"/>
      <c r="F57" s="429"/>
      <c r="G57" s="429"/>
      <c r="H57" s="429"/>
    </row>
    <row r="58" spans="1:8">
      <c r="A58" s="428">
        <v>228.5</v>
      </c>
      <c r="B58" s="428"/>
      <c r="C58" s="429">
        <v>1.6187499999999999</v>
      </c>
      <c r="D58" s="429">
        <v>1.37158</v>
      </c>
      <c r="E58" s="429"/>
      <c r="F58" s="429"/>
      <c r="G58" s="429"/>
      <c r="H58" s="429"/>
    </row>
    <row r="59" spans="1:8">
      <c r="A59" s="428">
        <v>227.2</v>
      </c>
      <c r="B59" s="428"/>
      <c r="C59" s="429">
        <v>1.40927</v>
      </c>
      <c r="D59" s="429">
        <v>1.05857</v>
      </c>
      <c r="E59" s="429"/>
      <c r="F59" s="429"/>
      <c r="G59" s="429"/>
      <c r="H59" s="429"/>
    </row>
    <row r="60" spans="1:8">
      <c r="A60" s="428">
        <v>226.1</v>
      </c>
      <c r="B60" s="428"/>
      <c r="C60" s="429">
        <v>2.3465400000000001</v>
      </c>
      <c r="D60" s="429">
        <v>2.6583600000000001</v>
      </c>
      <c r="E60" s="429">
        <v>2.7964699999999998</v>
      </c>
      <c r="F60" s="429">
        <v>2.7793399999999999</v>
      </c>
      <c r="G60" s="429">
        <v>2.7275299999999998</v>
      </c>
      <c r="H60" s="429">
        <v>2.66621</v>
      </c>
    </row>
    <row r="61" spans="1:8">
      <c r="A61" s="428">
        <v>217.7</v>
      </c>
      <c r="B61" s="428"/>
      <c r="C61" s="429">
        <v>2.20756</v>
      </c>
      <c r="D61" s="430">
        <v>2.4302600000000001</v>
      </c>
      <c r="E61" s="430">
        <v>2.5772400000000002</v>
      </c>
      <c r="F61" s="430">
        <v>2.6289699999999998</v>
      </c>
      <c r="G61" s="430">
        <v>2.64472</v>
      </c>
      <c r="H61" s="430">
        <v>2.6442999999999999</v>
      </c>
    </row>
    <row r="62" spans="1:8">
      <c r="A62" s="428">
        <v>210.5</v>
      </c>
      <c r="B62" s="428"/>
      <c r="C62" s="429">
        <v>1.9313400000000001</v>
      </c>
      <c r="D62" s="429">
        <v>2.0322200000000001</v>
      </c>
      <c r="E62" s="429">
        <v>2.0472199999999998</v>
      </c>
      <c r="F62" s="429">
        <v>2.0154299999999998</v>
      </c>
      <c r="G62" s="429">
        <v>1.9584999999999999</v>
      </c>
      <c r="H62" s="429">
        <v>1.88456</v>
      </c>
    </row>
    <row r="63" spans="1:8">
      <c r="A63" s="428">
        <v>209.7</v>
      </c>
      <c r="B63" s="428"/>
      <c r="C63" s="429">
        <v>2.0613800000000002</v>
      </c>
      <c r="D63" s="429">
        <v>2.34456</v>
      </c>
      <c r="E63" s="429">
        <v>2.5190700000000001</v>
      </c>
      <c r="F63" s="429">
        <v>2.5059999999999998</v>
      </c>
      <c r="G63" s="429">
        <v>2.4341200000000001</v>
      </c>
      <c r="H63" s="429">
        <v>2.3416899999999998</v>
      </c>
    </row>
    <row r="64" spans="1:8">
      <c r="A64" s="428">
        <v>209</v>
      </c>
      <c r="B64" s="428"/>
      <c r="C64" s="429">
        <v>2.18127</v>
      </c>
      <c r="D64" s="429">
        <v>2.4588999999999999</v>
      </c>
      <c r="E64" s="429">
        <v>2.5465599999999999</v>
      </c>
      <c r="F64" s="429">
        <v>2.4020600000000001</v>
      </c>
      <c r="G64" s="429">
        <v>2.1934</v>
      </c>
      <c r="H64" s="429">
        <v>1.97523</v>
      </c>
    </row>
    <row r="65" spans="1:8">
      <c r="A65" s="428">
        <v>208.22</v>
      </c>
      <c r="B65" s="428"/>
      <c r="C65" s="429">
        <v>1.98072</v>
      </c>
      <c r="D65" s="429">
        <v>2.17686</v>
      </c>
      <c r="E65" s="429">
        <v>2.2601499999999999</v>
      </c>
      <c r="F65" s="429">
        <v>2.2091599999999998</v>
      </c>
      <c r="G65" s="429">
        <v>2.1164100000000001</v>
      </c>
      <c r="H65" s="429">
        <v>2.0087700000000002</v>
      </c>
    </row>
    <row r="66" spans="1:8">
      <c r="A66" s="428">
        <v>207.5</v>
      </c>
      <c r="B66" s="428"/>
      <c r="C66" s="429">
        <v>2.1096200000000001</v>
      </c>
      <c r="D66" s="429">
        <v>2.1874699999999998</v>
      </c>
      <c r="E66" s="429">
        <v>1.97926</v>
      </c>
      <c r="F66" s="429">
        <v>1.6381300000000001</v>
      </c>
      <c r="G66" s="429">
        <v>1.21973</v>
      </c>
      <c r="H66" s="429">
        <v>0.70219600000000004</v>
      </c>
    </row>
    <row r="67" spans="1:8">
      <c r="A67" s="428">
        <v>206.8</v>
      </c>
      <c r="B67" s="431"/>
      <c r="C67" s="429">
        <v>2.5609600000000001</v>
      </c>
      <c r="D67" s="429">
        <v>2.95512</v>
      </c>
      <c r="E67" s="429">
        <v>3.13808</v>
      </c>
      <c r="F67" s="429">
        <v>3.1596700000000002</v>
      </c>
      <c r="G67" s="429">
        <v>3.14968</v>
      </c>
      <c r="H67" s="429">
        <v>3.1250599999999999</v>
      </c>
    </row>
    <row r="68" spans="1:8">
      <c r="A68" s="428">
        <v>197.8</v>
      </c>
      <c r="B68" s="431"/>
      <c r="C68" s="429">
        <v>2.39642</v>
      </c>
      <c r="D68" s="429">
        <v>2.7177199999999999</v>
      </c>
      <c r="E68" s="429">
        <v>2.8902100000000002</v>
      </c>
      <c r="F68" s="429">
        <v>2.8933399999999998</v>
      </c>
      <c r="G68" s="429">
        <v>2.8375499999999998</v>
      </c>
      <c r="H68" s="429">
        <v>2.7545799999999998</v>
      </c>
    </row>
    <row r="69" spans="1:8">
      <c r="A69" s="428">
        <v>186.5</v>
      </c>
      <c r="B69" s="431"/>
      <c r="C69" s="429">
        <v>2.26003</v>
      </c>
      <c r="D69" s="429">
        <v>2.4237899999999999</v>
      </c>
      <c r="E69" s="429">
        <v>2.4796399999999998</v>
      </c>
      <c r="F69" s="429">
        <v>2.5167999999999999</v>
      </c>
      <c r="G69" s="429">
        <v>2.5495299999999999</v>
      </c>
      <c r="H69" s="429">
        <v>2.5686300000000002</v>
      </c>
    </row>
    <row r="70" spans="1:8">
      <c r="A70" s="428">
        <v>162.19999999999999</v>
      </c>
      <c r="B70" s="431"/>
      <c r="C70" s="429">
        <v>2.1276000000000002</v>
      </c>
      <c r="D70" s="429">
        <v>2.3327</v>
      </c>
      <c r="E70" s="429">
        <v>2.4471500000000002</v>
      </c>
      <c r="F70" s="429">
        <v>2.4499200000000001</v>
      </c>
      <c r="G70" s="429">
        <v>2.40585</v>
      </c>
      <c r="H70" s="429">
        <v>2.33785</v>
      </c>
    </row>
    <row r="71" spans="1:8">
      <c r="A71" s="428">
        <v>152.80000000000001</v>
      </c>
      <c r="B71" s="431"/>
      <c r="C71" s="429">
        <v>1.8278099999999999</v>
      </c>
      <c r="D71" s="429">
        <v>1.9368300000000001</v>
      </c>
      <c r="E71" s="429">
        <v>1.88042</v>
      </c>
      <c r="F71" s="429">
        <v>1.7483200000000001</v>
      </c>
      <c r="G71" s="429">
        <v>1.6153</v>
      </c>
      <c r="H71" s="429">
        <v>1.4838499999999999</v>
      </c>
    </row>
    <row r="72" spans="1:8">
      <c r="A72" s="428">
        <v>143.9</v>
      </c>
      <c r="B72" s="431"/>
      <c r="C72" s="429">
        <v>1.6853899999999999</v>
      </c>
      <c r="D72" s="429">
        <v>1.8277099999999999</v>
      </c>
      <c r="E72" s="429">
        <v>1.80488</v>
      </c>
      <c r="F72" s="429">
        <v>1.7225999999999999</v>
      </c>
      <c r="G72" s="429">
        <v>1.6496599999999999</v>
      </c>
      <c r="H72" s="429">
        <v>1.5869200000000001</v>
      </c>
    </row>
    <row r="73" spans="1:8">
      <c r="A73" s="428">
        <v>134.5</v>
      </c>
      <c r="B73" s="431"/>
      <c r="C73" s="429">
        <v>0.96184000000000003</v>
      </c>
      <c r="D73" s="429">
        <v>0.79471099999999995</v>
      </c>
      <c r="E73" s="429"/>
      <c r="F73" s="429"/>
      <c r="G73" s="429"/>
      <c r="H73" s="429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2"/>
  <sheetViews>
    <sheetView zoomScale="80" zoomScaleNormal="80" workbookViewId="0">
      <pane xSplit="1" ySplit="17" topLeftCell="B84" activePane="bottomRight" state="frozen"/>
      <selection pane="topRight" activeCell="B1" sqref="B1"/>
      <selection pane="bottomLeft" activeCell="A16" sqref="A16"/>
      <selection pane="bottomRight" activeCell="H118" sqref="H118"/>
    </sheetView>
  </sheetViews>
  <sheetFormatPr defaultRowHeight="12.75"/>
  <cols>
    <col min="1" max="1" width="34.5703125" style="22" customWidth="1"/>
    <col min="2" max="2" width="14.5703125" style="293" customWidth="1"/>
    <col min="3" max="6" width="10" style="22" bestFit="1" customWidth="1"/>
    <col min="7" max="16384" width="9.140625" style="22"/>
  </cols>
  <sheetData>
    <row r="1" spans="1:12" ht="12.75" customHeight="1">
      <c r="A1" s="46" t="s">
        <v>144</v>
      </c>
      <c r="B1" s="44"/>
      <c r="C1" s="47"/>
      <c r="D1" s="47"/>
      <c r="E1" s="47"/>
      <c r="F1" s="47"/>
    </row>
    <row r="2" spans="1:12" ht="12.75" customHeight="1">
      <c r="A2" s="100" t="s">
        <v>0</v>
      </c>
      <c r="B2" s="60"/>
      <c r="C2" s="522" t="s">
        <v>1</v>
      </c>
      <c r="D2" s="523"/>
      <c r="E2" s="523"/>
      <c r="F2" s="524"/>
      <c r="H2" s="23"/>
    </row>
    <row r="3" spans="1:12" ht="12.75" customHeight="1">
      <c r="A3" s="100" t="s">
        <v>321</v>
      </c>
      <c r="B3" s="294"/>
      <c r="C3" s="525" t="s">
        <v>2</v>
      </c>
      <c r="D3" s="526"/>
      <c r="E3" s="526"/>
      <c r="F3" s="527"/>
    </row>
    <row r="4" spans="1:12" ht="12.75" customHeight="1">
      <c r="A4" s="100" t="s">
        <v>322</v>
      </c>
      <c r="B4" s="294"/>
      <c r="C4" s="525" t="s">
        <v>3</v>
      </c>
      <c r="D4" s="526"/>
      <c r="E4" s="526"/>
      <c r="F4" s="527"/>
    </row>
    <row r="5" spans="1:12" ht="12.75" customHeight="1">
      <c r="A5" s="90" t="s">
        <v>659</v>
      </c>
      <c r="B5" s="295"/>
      <c r="C5" s="528" t="s">
        <v>4</v>
      </c>
      <c r="D5" s="529"/>
      <c r="E5" s="529"/>
      <c r="F5" s="530"/>
      <c r="H5" s="23"/>
    </row>
    <row r="6" spans="1:12" s="51" customFormat="1" ht="12.75" customHeight="1">
      <c r="A6" s="100" t="s">
        <v>320</v>
      </c>
      <c r="B6" s="531" t="s">
        <v>145</v>
      </c>
      <c r="C6" s="248" t="s">
        <v>196</v>
      </c>
      <c r="D6" s="248" t="s">
        <v>199</v>
      </c>
      <c r="E6" s="248" t="s">
        <v>198</v>
      </c>
      <c r="F6" s="249" t="s">
        <v>197</v>
      </c>
      <c r="H6" s="52"/>
    </row>
    <row r="7" spans="1:12" ht="12.75" customHeight="1">
      <c r="A7" s="100" t="s">
        <v>268</v>
      </c>
      <c r="B7" s="532"/>
      <c r="C7" s="289">
        <v>123.4</v>
      </c>
      <c r="D7" s="289">
        <v>120.9</v>
      </c>
      <c r="E7" s="289">
        <v>103.1</v>
      </c>
      <c r="F7" s="146">
        <v>92.54</v>
      </c>
    </row>
    <row r="8" spans="1:12" ht="12.75" customHeight="1">
      <c r="A8" s="100" t="s">
        <v>313</v>
      </c>
      <c r="B8" s="532"/>
      <c r="C8" s="289">
        <v>7</v>
      </c>
      <c r="D8" s="289">
        <v>7</v>
      </c>
      <c r="E8" s="289">
        <v>6</v>
      </c>
      <c r="F8" s="146">
        <v>5</v>
      </c>
      <c r="K8" s="59"/>
    </row>
    <row r="9" spans="1:12" s="118" customFormat="1" ht="12.75" customHeight="1">
      <c r="A9" s="100" t="s">
        <v>415</v>
      </c>
      <c r="B9" s="532"/>
      <c r="C9" s="296" t="s">
        <v>416</v>
      </c>
      <c r="D9" s="296" t="s">
        <v>416</v>
      </c>
      <c r="E9" s="296" t="s">
        <v>416</v>
      </c>
      <c r="F9" s="297" t="s">
        <v>416</v>
      </c>
      <c r="K9" s="59"/>
    </row>
    <row r="10" spans="1:12" ht="12.75" customHeight="1">
      <c r="A10" s="100" t="s">
        <v>314</v>
      </c>
      <c r="B10" s="532"/>
      <c r="C10" s="289">
        <v>3</v>
      </c>
      <c r="D10" s="289">
        <v>1</v>
      </c>
      <c r="E10" s="289">
        <v>2</v>
      </c>
      <c r="F10" s="146">
        <v>1</v>
      </c>
      <c r="K10" s="59"/>
    </row>
    <row r="11" spans="1:12" ht="12.75" customHeight="1">
      <c r="A11" s="100" t="s">
        <v>315</v>
      </c>
      <c r="B11" s="532"/>
      <c r="C11" s="289">
        <v>40</v>
      </c>
      <c r="D11" s="289">
        <v>90</v>
      </c>
      <c r="E11" s="289">
        <v>60</v>
      </c>
      <c r="F11" s="146">
        <v>104</v>
      </c>
      <c r="K11" s="59"/>
    </row>
    <row r="12" spans="1:12" s="117" customFormat="1" ht="12.75" customHeight="1">
      <c r="A12" s="326" t="s">
        <v>447</v>
      </c>
      <c r="B12" s="532"/>
      <c r="C12" s="318" t="s">
        <v>465</v>
      </c>
      <c r="D12" s="318" t="s">
        <v>465</v>
      </c>
      <c r="E12" s="318" t="s">
        <v>430</v>
      </c>
      <c r="F12" s="146" t="s">
        <v>465</v>
      </c>
      <c r="K12" s="327"/>
    </row>
    <row r="13" spans="1:12" ht="12.75" customHeight="1">
      <c r="A13" s="102" t="s">
        <v>318</v>
      </c>
      <c r="B13" s="532"/>
      <c r="C13" s="58" t="s">
        <v>54</v>
      </c>
      <c r="D13" s="58" t="s">
        <v>54</v>
      </c>
      <c r="E13" s="58" t="s">
        <v>55</v>
      </c>
      <c r="F13" s="250" t="s">
        <v>54</v>
      </c>
      <c r="K13" s="59"/>
    </row>
    <row r="14" spans="1:12" ht="12.75" customHeight="1">
      <c r="A14" s="102" t="s">
        <v>316</v>
      </c>
      <c r="B14" s="532"/>
      <c r="C14" s="289" t="s">
        <v>264</v>
      </c>
      <c r="D14" s="289" t="s">
        <v>109</v>
      </c>
      <c r="E14" s="289" t="s">
        <v>109</v>
      </c>
      <c r="F14" s="175" t="s">
        <v>109</v>
      </c>
      <c r="H14" s="34"/>
      <c r="I14" s="34"/>
      <c r="L14" s="33"/>
    </row>
    <row r="15" spans="1:12" ht="12.75" customHeight="1">
      <c r="A15" s="102" t="s">
        <v>319</v>
      </c>
      <c r="B15" s="532"/>
      <c r="C15" s="289">
        <v>2.6</v>
      </c>
      <c r="D15" s="289">
        <v>3.62</v>
      </c>
      <c r="E15" s="289">
        <v>2.31</v>
      </c>
      <c r="F15" s="146">
        <v>2.48</v>
      </c>
    </row>
    <row r="16" spans="1:12" ht="12.75" customHeight="1">
      <c r="A16" s="100" t="s">
        <v>5</v>
      </c>
      <c r="B16" s="532"/>
      <c r="C16" s="289" t="s">
        <v>21</v>
      </c>
      <c r="D16" s="289" t="s">
        <v>21</v>
      </c>
      <c r="E16" s="289" t="s">
        <v>21</v>
      </c>
      <c r="F16" s="146" t="s">
        <v>21</v>
      </c>
    </row>
    <row r="17" spans="1:6" ht="12.75" customHeight="1">
      <c r="A17" s="90" t="s">
        <v>6</v>
      </c>
      <c r="B17" s="533"/>
      <c r="C17" s="290" t="s">
        <v>96</v>
      </c>
      <c r="D17" s="290" t="s">
        <v>96</v>
      </c>
      <c r="E17" s="290" t="s">
        <v>96</v>
      </c>
      <c r="F17" s="251" t="s">
        <v>96</v>
      </c>
    </row>
    <row r="18" spans="1:6" ht="12.75" customHeight="1">
      <c r="A18" s="24" t="s">
        <v>219</v>
      </c>
      <c r="B18" s="276"/>
      <c r="C18" s="139">
        <v>54</v>
      </c>
      <c r="D18" s="139">
        <v>129</v>
      </c>
      <c r="E18" s="139">
        <v>33</v>
      </c>
      <c r="F18" s="146">
        <v>65</v>
      </c>
    </row>
    <row r="19" spans="1:6" ht="12.75" customHeight="1">
      <c r="A19" s="24" t="s">
        <v>146</v>
      </c>
      <c r="B19" s="277"/>
      <c r="C19" s="139">
        <v>23</v>
      </c>
      <c r="D19" s="139">
        <v>8</v>
      </c>
      <c r="E19" s="139">
        <v>15</v>
      </c>
      <c r="F19" s="146">
        <v>10</v>
      </c>
    </row>
    <row r="20" spans="1:6" ht="12.75" customHeight="1">
      <c r="A20" s="25" t="s">
        <v>7</v>
      </c>
      <c r="B20" s="215"/>
      <c r="C20" s="139">
        <v>12</v>
      </c>
      <c r="D20" s="139">
        <v>13</v>
      </c>
      <c r="E20" s="139">
        <v>7</v>
      </c>
      <c r="F20" s="175">
        <v>5</v>
      </c>
    </row>
    <row r="21" spans="1:6" ht="12.75" customHeight="1">
      <c r="A21" s="27" t="s">
        <v>8</v>
      </c>
      <c r="B21" s="122"/>
      <c r="C21" s="139">
        <v>1</v>
      </c>
      <c r="D21" s="139">
        <v>5</v>
      </c>
      <c r="E21" s="139">
        <v>15</v>
      </c>
      <c r="F21" s="175">
        <v>7</v>
      </c>
    </row>
    <row r="22" spans="1:6" ht="12.75" customHeight="1">
      <c r="A22" s="35" t="s">
        <v>9</v>
      </c>
      <c r="B22" s="122" t="s">
        <v>10</v>
      </c>
      <c r="C22" s="139">
        <v>2</v>
      </c>
      <c r="D22" s="154"/>
      <c r="E22" s="154"/>
      <c r="F22" s="175">
        <v>1</v>
      </c>
    </row>
    <row r="23" spans="1:6" ht="12.75" customHeight="1">
      <c r="A23" s="36" t="s">
        <v>11</v>
      </c>
      <c r="B23" s="215" t="s">
        <v>10</v>
      </c>
      <c r="C23" s="139">
        <v>1</v>
      </c>
      <c r="D23" s="139">
        <v>7</v>
      </c>
      <c r="E23" s="139">
        <v>17</v>
      </c>
      <c r="F23" s="193"/>
    </row>
    <row r="24" spans="1:6" ht="12.75" customHeight="1">
      <c r="A24" s="35" t="s">
        <v>12</v>
      </c>
      <c r="B24" s="122" t="s">
        <v>10</v>
      </c>
      <c r="C24" s="154"/>
      <c r="D24" s="139">
        <v>1</v>
      </c>
      <c r="E24" s="139">
        <v>3</v>
      </c>
      <c r="F24" s="175">
        <v>6</v>
      </c>
    </row>
    <row r="25" spans="1:6" ht="12.75" customHeight="1">
      <c r="A25" s="35" t="s">
        <v>13</v>
      </c>
      <c r="B25" s="122" t="s">
        <v>10</v>
      </c>
      <c r="C25" s="139">
        <v>2</v>
      </c>
      <c r="D25" s="139">
        <v>3</v>
      </c>
      <c r="E25" s="139">
        <v>2</v>
      </c>
      <c r="F25" s="193"/>
    </row>
    <row r="26" spans="1:6" ht="12.75" customHeight="1">
      <c r="A26" s="28" t="s">
        <v>153</v>
      </c>
      <c r="B26" s="136"/>
      <c r="C26" s="139">
        <v>11</v>
      </c>
      <c r="D26" s="139">
        <v>20</v>
      </c>
      <c r="E26" s="139">
        <v>21</v>
      </c>
      <c r="F26" s="175">
        <v>22</v>
      </c>
    </row>
    <row r="27" spans="1:6" ht="12.75" customHeight="1">
      <c r="A27" s="27" t="s">
        <v>14</v>
      </c>
      <c r="B27" s="122"/>
      <c r="C27" s="139">
        <v>10</v>
      </c>
      <c r="D27" s="139">
        <v>7</v>
      </c>
      <c r="E27" s="139">
        <v>11</v>
      </c>
      <c r="F27" s="175">
        <v>8</v>
      </c>
    </row>
    <row r="28" spans="1:6" ht="12.75" customHeight="1">
      <c r="A28" s="35" t="s">
        <v>15</v>
      </c>
      <c r="B28" s="122" t="s">
        <v>10</v>
      </c>
      <c r="C28" s="154"/>
      <c r="D28" s="154"/>
      <c r="E28" s="154"/>
      <c r="F28" s="175">
        <v>1</v>
      </c>
    </row>
    <row r="29" spans="1:6" ht="12.75" customHeight="1">
      <c r="A29" s="37" t="s">
        <v>16</v>
      </c>
      <c r="B29" s="122" t="s">
        <v>511</v>
      </c>
      <c r="C29" s="139">
        <v>2</v>
      </c>
      <c r="D29" s="139">
        <v>1</v>
      </c>
      <c r="E29" s="139">
        <v>7</v>
      </c>
      <c r="F29" s="175">
        <v>4</v>
      </c>
    </row>
    <row r="30" spans="1:6" ht="12.75" customHeight="1">
      <c r="A30" s="38" t="s">
        <v>367</v>
      </c>
      <c r="B30" s="122" t="s">
        <v>18</v>
      </c>
      <c r="C30" s="154"/>
      <c r="D30" s="154"/>
      <c r="E30" s="139">
        <v>1</v>
      </c>
      <c r="F30" s="193"/>
    </row>
    <row r="31" spans="1:6" ht="12.75" customHeight="1">
      <c r="A31" s="35" t="s">
        <v>19</v>
      </c>
      <c r="B31" s="122" t="s">
        <v>10</v>
      </c>
      <c r="C31" s="139">
        <v>3</v>
      </c>
      <c r="D31" s="139">
        <v>5</v>
      </c>
      <c r="E31" s="139">
        <v>2</v>
      </c>
      <c r="F31" s="175">
        <v>3</v>
      </c>
    </row>
    <row r="32" spans="1:6" ht="12.75" customHeight="1">
      <c r="A32" s="28" t="s">
        <v>152</v>
      </c>
      <c r="B32" s="136"/>
      <c r="C32" s="139">
        <v>13</v>
      </c>
      <c r="D32" s="139">
        <v>15</v>
      </c>
      <c r="E32" s="139">
        <v>11</v>
      </c>
      <c r="F32" s="175">
        <v>65</v>
      </c>
    </row>
    <row r="33" spans="1:8" ht="12.75" customHeight="1">
      <c r="A33" s="35" t="s">
        <v>20</v>
      </c>
      <c r="B33" s="215" t="s">
        <v>10</v>
      </c>
      <c r="C33" s="139">
        <v>40</v>
      </c>
      <c r="D33" s="139">
        <v>77</v>
      </c>
      <c r="E33" s="139">
        <v>116</v>
      </c>
      <c r="F33" s="175">
        <v>50</v>
      </c>
    </row>
    <row r="34" spans="1:8" ht="12.75" customHeight="1">
      <c r="A34" s="37" t="s">
        <v>22</v>
      </c>
      <c r="B34" s="122" t="s">
        <v>511</v>
      </c>
      <c r="C34" s="139">
        <v>10</v>
      </c>
      <c r="D34" s="139">
        <v>45</v>
      </c>
      <c r="E34" s="139">
        <v>21</v>
      </c>
      <c r="F34" s="175">
        <v>48</v>
      </c>
    </row>
    <row r="35" spans="1:8" ht="12.75" customHeight="1">
      <c r="A35" s="37" t="s">
        <v>23</v>
      </c>
      <c r="B35" s="122" t="s">
        <v>511</v>
      </c>
      <c r="C35" s="139">
        <v>5</v>
      </c>
      <c r="D35" s="139">
        <v>12</v>
      </c>
      <c r="E35" s="139">
        <v>4</v>
      </c>
      <c r="F35" s="175">
        <v>5</v>
      </c>
      <c r="H35" s="41"/>
    </row>
    <row r="36" spans="1:8" ht="12.75" customHeight="1">
      <c r="A36" s="37" t="s">
        <v>24</v>
      </c>
      <c r="B36" s="122" t="s">
        <v>511</v>
      </c>
      <c r="C36" s="139">
        <v>1</v>
      </c>
      <c r="D36" s="154"/>
      <c r="E36" s="139">
        <v>7</v>
      </c>
      <c r="F36" s="175">
        <v>3</v>
      </c>
    </row>
    <row r="37" spans="1:8" ht="12.75" customHeight="1">
      <c r="A37" s="37" t="s">
        <v>25</v>
      </c>
      <c r="B37" s="122" t="s">
        <v>511</v>
      </c>
      <c r="C37" s="139">
        <v>1</v>
      </c>
      <c r="D37" s="139">
        <v>6</v>
      </c>
      <c r="E37" s="139">
        <v>2</v>
      </c>
      <c r="F37" s="175">
        <v>6</v>
      </c>
    </row>
    <row r="38" spans="1:8" ht="12.75" customHeight="1">
      <c r="A38" s="37" t="s">
        <v>149</v>
      </c>
      <c r="B38" s="122" t="s">
        <v>511</v>
      </c>
      <c r="C38" s="139">
        <v>3</v>
      </c>
      <c r="D38" s="139">
        <v>1</v>
      </c>
      <c r="E38" s="139">
        <v>6</v>
      </c>
      <c r="F38" s="175">
        <v>8</v>
      </c>
    </row>
    <row r="39" spans="1:8" ht="12.75" customHeight="1">
      <c r="A39" s="37" t="s">
        <v>366</v>
      </c>
      <c r="B39" s="122" t="s">
        <v>511</v>
      </c>
      <c r="C39" s="139">
        <v>2</v>
      </c>
      <c r="D39" s="154"/>
      <c r="E39" s="154"/>
      <c r="F39" s="193"/>
    </row>
    <row r="40" spans="1:8" ht="12.75" customHeight="1">
      <c r="A40" s="29" t="s">
        <v>227</v>
      </c>
      <c r="B40" s="278"/>
      <c r="C40" s="139">
        <v>3</v>
      </c>
      <c r="D40" s="139">
        <v>5</v>
      </c>
      <c r="E40" s="139">
        <v>9</v>
      </c>
      <c r="F40" s="175">
        <v>16</v>
      </c>
    </row>
    <row r="41" spans="1:8" ht="12.75" customHeight="1">
      <c r="A41" s="28" t="s">
        <v>26</v>
      </c>
      <c r="B41" s="136"/>
      <c r="C41" s="139">
        <v>13</v>
      </c>
      <c r="D41" s="139">
        <v>6</v>
      </c>
      <c r="E41" s="139">
        <v>4</v>
      </c>
      <c r="F41" s="175">
        <v>5</v>
      </c>
    </row>
    <row r="42" spans="1:8" ht="12.75" customHeight="1">
      <c r="A42" s="28" t="s">
        <v>27</v>
      </c>
      <c r="B42" s="136"/>
      <c r="C42" s="139">
        <v>25</v>
      </c>
      <c r="D42" s="139">
        <v>20</v>
      </c>
      <c r="E42" s="139">
        <v>17</v>
      </c>
      <c r="F42" s="175">
        <v>30</v>
      </c>
    </row>
    <row r="43" spans="1:8" ht="12.75" customHeight="1">
      <c r="A43" s="37" t="s">
        <v>28</v>
      </c>
      <c r="B43" s="122" t="s">
        <v>511</v>
      </c>
      <c r="C43" s="139">
        <v>2</v>
      </c>
      <c r="D43" s="154"/>
      <c r="E43" s="154"/>
      <c r="F43" s="193"/>
    </row>
    <row r="44" spans="1:8" ht="12.75" customHeight="1">
      <c r="A44" s="37" t="s">
        <v>29</v>
      </c>
      <c r="B44" s="122" t="s">
        <v>511</v>
      </c>
      <c r="C44" s="154"/>
      <c r="D44" s="139">
        <v>1</v>
      </c>
      <c r="E44" s="154"/>
      <c r="F44" s="193"/>
    </row>
    <row r="45" spans="1:8" ht="12.75" customHeight="1">
      <c r="A45" s="37" t="s">
        <v>370</v>
      </c>
      <c r="B45" s="122" t="s">
        <v>511</v>
      </c>
      <c r="C45" s="139">
        <v>9</v>
      </c>
      <c r="D45" s="139">
        <v>6</v>
      </c>
      <c r="E45" s="139">
        <v>8</v>
      </c>
      <c r="F45" s="175">
        <v>13</v>
      </c>
    </row>
    <row r="46" spans="1:8" ht="12.75" customHeight="1">
      <c r="A46" s="27" t="s">
        <v>30</v>
      </c>
      <c r="B46" s="122"/>
      <c r="C46" s="154"/>
      <c r="D46" s="139">
        <v>1</v>
      </c>
      <c r="E46" s="154"/>
      <c r="F46" s="193"/>
    </row>
    <row r="47" spans="1:8" ht="12.75" customHeight="1">
      <c r="A47" s="37" t="s">
        <v>390</v>
      </c>
      <c r="B47" s="122" t="s">
        <v>511</v>
      </c>
      <c r="C47" s="139">
        <v>12</v>
      </c>
      <c r="D47" s="139">
        <v>6</v>
      </c>
      <c r="E47" s="139">
        <v>10</v>
      </c>
      <c r="F47" s="175">
        <v>16</v>
      </c>
    </row>
    <row r="48" spans="1:8" ht="12.75" customHeight="1">
      <c r="A48" s="37" t="s">
        <v>31</v>
      </c>
      <c r="B48" s="122" t="s">
        <v>511</v>
      </c>
      <c r="C48" s="139">
        <v>1</v>
      </c>
      <c r="D48" s="139">
        <v>3</v>
      </c>
      <c r="E48" s="139">
        <v>3</v>
      </c>
      <c r="F48" s="193"/>
      <c r="H48" s="23"/>
    </row>
    <row r="49" spans="1:8" ht="12.75" customHeight="1">
      <c r="A49" s="37" t="s">
        <v>32</v>
      </c>
      <c r="B49" s="122" t="s">
        <v>511</v>
      </c>
      <c r="C49" s="139">
        <v>2</v>
      </c>
      <c r="D49" s="139">
        <v>4</v>
      </c>
      <c r="E49" s="139">
        <v>2</v>
      </c>
      <c r="F49" s="175">
        <v>2</v>
      </c>
    </row>
    <row r="50" spans="1:8" ht="12.75" customHeight="1">
      <c r="A50" s="37" t="s">
        <v>33</v>
      </c>
      <c r="B50" s="122" t="s">
        <v>511</v>
      </c>
      <c r="C50" s="139">
        <v>9</v>
      </c>
      <c r="D50" s="139">
        <v>15</v>
      </c>
      <c r="E50" s="139">
        <v>13</v>
      </c>
      <c r="F50" s="175">
        <v>13</v>
      </c>
    </row>
    <row r="51" spans="1:8" ht="12.75" customHeight="1">
      <c r="A51" s="37" t="s">
        <v>34</v>
      </c>
      <c r="B51" s="122" t="s">
        <v>511</v>
      </c>
      <c r="C51" s="154"/>
      <c r="D51" s="139">
        <v>1</v>
      </c>
      <c r="E51" s="154"/>
      <c r="F51" s="193"/>
    </row>
    <row r="52" spans="1:8" ht="12.75" customHeight="1">
      <c r="A52" s="37" t="s">
        <v>1270</v>
      </c>
      <c r="B52" s="122" t="s">
        <v>511</v>
      </c>
      <c r="C52" s="139">
        <v>6</v>
      </c>
      <c r="D52" s="139">
        <v>11</v>
      </c>
      <c r="E52" s="139">
        <v>3</v>
      </c>
      <c r="F52" s="175">
        <v>8</v>
      </c>
    </row>
    <row r="53" spans="1:8" ht="12.75" customHeight="1">
      <c r="A53" s="37" t="s">
        <v>35</v>
      </c>
      <c r="B53" s="122" t="s">
        <v>511</v>
      </c>
      <c r="C53" s="139">
        <v>7</v>
      </c>
      <c r="D53" s="139">
        <v>4</v>
      </c>
      <c r="E53" s="139">
        <v>1</v>
      </c>
      <c r="F53" s="175">
        <v>1</v>
      </c>
      <c r="H53" s="23"/>
    </row>
    <row r="54" spans="1:8" ht="12.75" customHeight="1">
      <c r="A54" s="37" t="s">
        <v>36</v>
      </c>
      <c r="B54" s="122" t="s">
        <v>511</v>
      </c>
      <c r="C54" s="139">
        <v>6</v>
      </c>
      <c r="D54" s="139">
        <v>4</v>
      </c>
      <c r="E54" s="139">
        <v>1</v>
      </c>
      <c r="F54" s="175">
        <v>2</v>
      </c>
    </row>
    <row r="55" spans="1:8" ht="12.75" customHeight="1">
      <c r="A55" s="27" t="s">
        <v>37</v>
      </c>
      <c r="B55" s="122"/>
      <c r="C55" s="154"/>
      <c r="D55" s="154"/>
      <c r="E55" s="154"/>
      <c r="F55" s="175">
        <v>1</v>
      </c>
    </row>
    <row r="56" spans="1:8" ht="12.75" customHeight="1">
      <c r="A56" s="37" t="s">
        <v>355</v>
      </c>
      <c r="B56" s="122" t="s">
        <v>511</v>
      </c>
      <c r="C56" s="139">
        <v>1</v>
      </c>
      <c r="D56" s="139">
        <v>1</v>
      </c>
      <c r="E56" s="154"/>
      <c r="F56" s="193"/>
    </row>
    <row r="57" spans="1:8" ht="12.75" customHeight="1">
      <c r="A57" s="37" t="s">
        <v>391</v>
      </c>
      <c r="B57" s="122" t="s">
        <v>511</v>
      </c>
      <c r="C57" s="139">
        <v>2</v>
      </c>
      <c r="D57" s="139">
        <v>6</v>
      </c>
      <c r="E57" s="139">
        <v>4</v>
      </c>
      <c r="F57" s="175">
        <v>3</v>
      </c>
    </row>
    <row r="58" spans="1:8" ht="12.75" customHeight="1">
      <c r="A58" s="39" t="s">
        <v>392</v>
      </c>
      <c r="B58" s="215" t="s">
        <v>511</v>
      </c>
      <c r="C58" s="139">
        <v>2</v>
      </c>
      <c r="D58" s="139">
        <v>4</v>
      </c>
      <c r="E58" s="154"/>
      <c r="F58" s="175">
        <v>4</v>
      </c>
    </row>
    <row r="59" spans="1:8" ht="12.75" customHeight="1">
      <c r="A59" s="27" t="s">
        <v>394</v>
      </c>
      <c r="B59" s="122"/>
      <c r="C59" s="139">
        <v>8</v>
      </c>
      <c r="D59" s="139">
        <v>5</v>
      </c>
      <c r="E59" s="139">
        <v>8</v>
      </c>
      <c r="F59" s="175">
        <v>11</v>
      </c>
    </row>
    <row r="60" spans="1:8" ht="12.75" customHeight="1">
      <c r="A60" s="35" t="s">
        <v>38</v>
      </c>
      <c r="B60" s="122" t="s">
        <v>10</v>
      </c>
      <c r="C60" s="139">
        <v>2</v>
      </c>
      <c r="D60" s="139">
        <v>3</v>
      </c>
      <c r="E60" s="139">
        <v>1</v>
      </c>
      <c r="F60" s="175">
        <v>6</v>
      </c>
    </row>
    <row r="61" spans="1:8" ht="12.75" customHeight="1">
      <c r="A61" s="35" t="s">
        <v>39</v>
      </c>
      <c r="B61" s="122" t="s">
        <v>10</v>
      </c>
      <c r="C61" s="139">
        <v>1</v>
      </c>
      <c r="D61" s="154"/>
      <c r="E61" s="154"/>
      <c r="F61" s="193"/>
    </row>
    <row r="62" spans="1:8" ht="12.75" customHeight="1">
      <c r="A62" s="35" t="s">
        <v>40</v>
      </c>
      <c r="B62" s="122" t="s">
        <v>10</v>
      </c>
      <c r="C62" s="139">
        <v>2</v>
      </c>
      <c r="D62" s="139">
        <v>5</v>
      </c>
      <c r="E62" s="139">
        <v>1</v>
      </c>
      <c r="F62" s="193"/>
    </row>
    <row r="63" spans="1:8" ht="12.75" customHeight="1">
      <c r="A63" s="35" t="s">
        <v>41</v>
      </c>
      <c r="B63" s="122" t="s">
        <v>10</v>
      </c>
      <c r="C63" s="139">
        <v>7</v>
      </c>
      <c r="D63" s="139">
        <v>6</v>
      </c>
      <c r="E63" s="139">
        <v>4</v>
      </c>
      <c r="F63" s="175">
        <v>2</v>
      </c>
    </row>
    <row r="64" spans="1:8" ht="12.75" customHeight="1">
      <c r="A64" s="35" t="s">
        <v>42</v>
      </c>
      <c r="B64" s="122" t="s">
        <v>10</v>
      </c>
      <c r="C64" s="139">
        <v>4</v>
      </c>
      <c r="D64" s="139">
        <v>1</v>
      </c>
      <c r="E64" s="139">
        <v>1</v>
      </c>
      <c r="F64" s="193"/>
    </row>
    <row r="65" spans="1:8" ht="12.75" customHeight="1">
      <c r="A65" s="29" t="s">
        <v>234</v>
      </c>
      <c r="B65" s="278"/>
      <c r="C65" s="139">
        <v>1</v>
      </c>
      <c r="D65" s="139">
        <v>2</v>
      </c>
      <c r="E65" s="154"/>
      <c r="F65" s="175">
        <v>10</v>
      </c>
    </row>
    <row r="66" spans="1:8" ht="12.75" customHeight="1">
      <c r="A66" s="37" t="s">
        <v>393</v>
      </c>
      <c r="B66" s="122" t="s">
        <v>511</v>
      </c>
      <c r="C66" s="139">
        <v>2</v>
      </c>
      <c r="D66" s="139">
        <v>1</v>
      </c>
      <c r="E66" s="139">
        <v>5</v>
      </c>
      <c r="F66" s="175">
        <v>1</v>
      </c>
      <c r="H66" s="31"/>
    </row>
    <row r="67" spans="1:8" ht="12.75" customHeight="1">
      <c r="A67" s="37" t="s">
        <v>43</v>
      </c>
      <c r="B67" s="122" t="s">
        <v>511</v>
      </c>
      <c r="C67" s="154"/>
      <c r="D67" s="154"/>
      <c r="E67" s="154"/>
      <c r="F67" s="175">
        <v>1</v>
      </c>
    </row>
    <row r="68" spans="1:8" ht="12.75" customHeight="1">
      <c r="A68" s="37" t="s">
        <v>44</v>
      </c>
      <c r="B68" s="122" t="s">
        <v>511</v>
      </c>
      <c r="C68" s="139">
        <v>9</v>
      </c>
      <c r="D68" s="139">
        <v>5</v>
      </c>
      <c r="E68" s="139">
        <v>2</v>
      </c>
      <c r="F68" s="175">
        <v>2</v>
      </c>
    </row>
    <row r="69" spans="1:8" ht="12.75" customHeight="1">
      <c r="A69" s="27" t="s">
        <v>45</v>
      </c>
      <c r="B69" s="122"/>
      <c r="C69" s="154"/>
      <c r="D69" s="139">
        <v>2</v>
      </c>
      <c r="E69" s="139">
        <v>1</v>
      </c>
      <c r="F69" s="193"/>
      <c r="H69" s="31"/>
    </row>
    <row r="70" spans="1:8" ht="12.75" customHeight="1">
      <c r="A70" s="37" t="s">
        <v>46</v>
      </c>
      <c r="B70" s="122" t="s">
        <v>511</v>
      </c>
      <c r="C70" s="139">
        <v>7</v>
      </c>
      <c r="D70" s="139">
        <v>26</v>
      </c>
      <c r="E70" s="139">
        <v>10</v>
      </c>
      <c r="F70" s="175">
        <v>5</v>
      </c>
      <c r="H70" s="23"/>
    </row>
    <row r="71" spans="1:8" ht="12.75" customHeight="1">
      <c r="A71" s="37" t="s">
        <v>47</v>
      </c>
      <c r="B71" s="122" t="s">
        <v>511</v>
      </c>
      <c r="C71" s="139">
        <v>3</v>
      </c>
      <c r="D71" s="139">
        <v>6</v>
      </c>
      <c r="E71" s="154"/>
      <c r="F71" s="193"/>
      <c r="H71" s="23"/>
    </row>
    <row r="72" spans="1:8" ht="12.75" customHeight="1">
      <c r="A72" s="37" t="s">
        <v>188</v>
      </c>
      <c r="B72" s="122" t="s">
        <v>511</v>
      </c>
      <c r="C72" s="139">
        <v>1</v>
      </c>
      <c r="D72" s="139">
        <v>1</v>
      </c>
      <c r="E72" s="139">
        <v>3</v>
      </c>
      <c r="F72" s="175">
        <v>2</v>
      </c>
    </row>
    <row r="73" spans="1:8" ht="12.75" customHeight="1">
      <c r="A73" s="29" t="s">
        <v>148</v>
      </c>
      <c r="B73" s="278"/>
      <c r="C73" s="139">
        <v>1</v>
      </c>
      <c r="D73" s="139">
        <v>2</v>
      </c>
      <c r="E73" s="139">
        <v>2</v>
      </c>
      <c r="F73" s="193"/>
    </row>
    <row r="74" spans="1:8" ht="12.75" customHeight="1">
      <c r="A74" s="37" t="s">
        <v>395</v>
      </c>
      <c r="B74" s="122" t="s">
        <v>511</v>
      </c>
      <c r="C74" s="154"/>
      <c r="D74" s="139">
        <v>2</v>
      </c>
      <c r="E74" s="139">
        <v>1</v>
      </c>
      <c r="F74" s="193"/>
    </row>
    <row r="75" spans="1:8" ht="12.75" customHeight="1">
      <c r="A75" s="27" t="s">
        <v>396</v>
      </c>
      <c r="B75" s="122"/>
      <c r="C75" s="154"/>
      <c r="D75" s="139">
        <v>1</v>
      </c>
      <c r="E75" s="139">
        <v>1</v>
      </c>
      <c r="F75" s="193"/>
    </row>
    <row r="76" spans="1:8" ht="12.75" customHeight="1">
      <c r="A76" s="29" t="s">
        <v>154</v>
      </c>
      <c r="B76" s="278"/>
      <c r="C76" s="139">
        <v>1</v>
      </c>
      <c r="D76" s="154"/>
      <c r="E76" s="139">
        <v>2</v>
      </c>
      <c r="F76" s="175">
        <v>1</v>
      </c>
    </row>
    <row r="77" spans="1:8" ht="12.75" customHeight="1">
      <c r="A77" s="37" t="s">
        <v>48</v>
      </c>
      <c r="B77" s="122" t="s">
        <v>511</v>
      </c>
      <c r="C77" s="139">
        <v>16</v>
      </c>
      <c r="D77" s="139">
        <v>11</v>
      </c>
      <c r="E77" s="139">
        <v>18</v>
      </c>
      <c r="F77" s="175">
        <v>29</v>
      </c>
    </row>
    <row r="78" spans="1:8" ht="12.75" customHeight="1">
      <c r="A78" s="37" t="s">
        <v>49</v>
      </c>
      <c r="B78" s="122" t="s">
        <v>511</v>
      </c>
      <c r="C78" s="139">
        <v>6</v>
      </c>
      <c r="D78" s="139">
        <v>3</v>
      </c>
      <c r="E78" s="139">
        <v>8</v>
      </c>
      <c r="F78" s="175">
        <v>9</v>
      </c>
    </row>
    <row r="79" spans="1:8" ht="12.75" customHeight="1">
      <c r="A79" s="37" t="s">
        <v>249</v>
      </c>
      <c r="B79" s="122" t="s">
        <v>511</v>
      </c>
      <c r="C79" s="139">
        <v>1</v>
      </c>
      <c r="D79" s="139">
        <v>1</v>
      </c>
      <c r="E79" s="139">
        <v>2</v>
      </c>
      <c r="F79" s="175">
        <v>1</v>
      </c>
    </row>
    <row r="80" spans="1:8" ht="12.75" customHeight="1">
      <c r="A80" s="29" t="s">
        <v>155</v>
      </c>
      <c r="B80" s="278"/>
      <c r="C80" s="139">
        <v>3</v>
      </c>
      <c r="D80" s="139">
        <v>3</v>
      </c>
      <c r="E80" s="139">
        <v>2</v>
      </c>
      <c r="F80" s="175">
        <v>5</v>
      </c>
    </row>
    <row r="81" spans="1:12" ht="12.75" customHeight="1">
      <c r="A81" s="35" t="s">
        <v>150</v>
      </c>
      <c r="B81" s="122" t="s">
        <v>10</v>
      </c>
      <c r="C81" s="139">
        <v>4</v>
      </c>
      <c r="D81" s="139">
        <v>4</v>
      </c>
      <c r="E81" s="154"/>
      <c r="F81" s="193"/>
    </row>
    <row r="82" spans="1:12" ht="12.75" customHeight="1">
      <c r="A82" s="37" t="s">
        <v>50</v>
      </c>
      <c r="B82" s="122" t="s">
        <v>511</v>
      </c>
      <c r="C82" s="154"/>
      <c r="D82" s="139">
        <v>1</v>
      </c>
      <c r="E82" s="139">
        <v>2</v>
      </c>
      <c r="F82" s="175">
        <v>2</v>
      </c>
    </row>
    <row r="83" spans="1:12" ht="12.75" customHeight="1">
      <c r="A83" s="40" t="s">
        <v>151</v>
      </c>
      <c r="B83" s="122"/>
      <c r="C83" s="154"/>
      <c r="D83" s="154"/>
      <c r="E83" s="139">
        <v>1</v>
      </c>
      <c r="F83" s="193"/>
    </row>
    <row r="84" spans="1:12" ht="12.75" customHeight="1">
      <c r="A84" s="32" t="s">
        <v>51</v>
      </c>
      <c r="B84" s="278"/>
      <c r="C84" s="139">
        <v>1</v>
      </c>
      <c r="D84" s="154"/>
      <c r="E84" s="139">
        <v>4</v>
      </c>
      <c r="F84" s="193"/>
    </row>
    <row r="85" spans="1:12" ht="12.75" customHeight="1">
      <c r="A85" s="242"/>
      <c r="B85" s="139"/>
      <c r="C85" s="139"/>
      <c r="D85" s="139"/>
      <c r="E85" s="139"/>
      <c r="F85" s="175"/>
    </row>
    <row r="86" spans="1:12" s="26" customFormat="1" ht="12.75" customHeight="1">
      <c r="A86" s="108" t="s">
        <v>52</v>
      </c>
      <c r="B86" s="279"/>
      <c r="C86" s="243">
        <f>SUM(C18:C84)</f>
        <v>376</v>
      </c>
      <c r="D86" s="243">
        <f t="shared" ref="D86:F86" si="0">SUM(D18:D84)</f>
        <v>544</v>
      </c>
      <c r="E86" s="243">
        <f t="shared" si="0"/>
        <v>455</v>
      </c>
      <c r="F86" s="174">
        <f t="shared" si="0"/>
        <v>518</v>
      </c>
    </row>
    <row r="87" spans="1:12" s="26" customFormat="1" ht="12.75" customHeight="1">
      <c r="A87" s="42" t="s">
        <v>53</v>
      </c>
      <c r="B87" s="278"/>
      <c r="C87" s="139">
        <v>54</v>
      </c>
      <c r="D87" s="139">
        <v>55</v>
      </c>
      <c r="E87" s="139">
        <v>52</v>
      </c>
      <c r="F87" s="175">
        <v>46</v>
      </c>
    </row>
    <row r="88" spans="1:12" s="26" customFormat="1" ht="12.75" customHeight="1">
      <c r="A88" s="29"/>
      <c r="B88" s="278"/>
      <c r="C88" s="154"/>
      <c r="D88" s="154"/>
      <c r="E88" s="154"/>
      <c r="F88" s="193"/>
      <c r="G88" s="22"/>
      <c r="H88" s="22"/>
      <c r="I88" s="22"/>
      <c r="J88" s="22"/>
      <c r="K88" s="22"/>
      <c r="L88" s="22"/>
    </row>
    <row r="89" spans="1:12" ht="12.75" customHeight="1">
      <c r="A89" s="29" t="s">
        <v>56</v>
      </c>
      <c r="B89" s="278"/>
      <c r="C89" s="379">
        <v>2313.8461538461538</v>
      </c>
      <c r="D89" s="379">
        <v>1803.3149171270718</v>
      </c>
      <c r="E89" s="379">
        <v>1181.8181818181818</v>
      </c>
      <c r="F89" s="380">
        <v>2506.4516129032259</v>
      </c>
      <c r="H89" s="34"/>
      <c r="I89" s="34"/>
    </row>
    <row r="90" spans="1:12" ht="12.75" customHeight="1">
      <c r="A90" s="30" t="s">
        <v>57</v>
      </c>
      <c r="C90" s="371">
        <v>9000</v>
      </c>
      <c r="D90" s="371">
        <v>7500</v>
      </c>
      <c r="E90" s="371">
        <v>5000</v>
      </c>
      <c r="F90" s="175">
        <v>7250</v>
      </c>
      <c r="H90" s="34"/>
      <c r="I90" s="34"/>
      <c r="L90" s="33"/>
    </row>
    <row r="91" spans="1:12" ht="12.75" customHeight="1">
      <c r="A91" s="29" t="s">
        <v>156</v>
      </c>
      <c r="B91" s="278"/>
      <c r="C91" s="220">
        <f>C90/C86</f>
        <v>23.936170212765958</v>
      </c>
      <c r="D91" s="220">
        <f>D90/D86</f>
        <v>13.786764705882353</v>
      </c>
      <c r="E91" s="220">
        <f>E90/E86</f>
        <v>10.989010989010989</v>
      </c>
      <c r="F91" s="190">
        <f>F90/F86</f>
        <v>13.996138996138995</v>
      </c>
      <c r="H91" s="34"/>
      <c r="I91" s="34"/>
      <c r="L91" s="33"/>
    </row>
    <row r="92" spans="1:12" ht="12.75" customHeight="1">
      <c r="C92" s="111"/>
      <c r="D92" s="111"/>
      <c r="E92" s="111"/>
      <c r="F92" s="193"/>
      <c r="H92" s="34"/>
      <c r="I92" s="34"/>
      <c r="L92" s="33"/>
    </row>
    <row r="93" spans="1:12" ht="12.75" customHeight="1">
      <c r="A93" s="32" t="s">
        <v>158</v>
      </c>
      <c r="C93" s="218">
        <v>0.94630000000000003</v>
      </c>
      <c r="D93" s="218">
        <v>0.90610000000000002</v>
      </c>
      <c r="E93" s="218">
        <v>0.91290000000000004</v>
      </c>
      <c r="F93" s="252">
        <v>0.9355</v>
      </c>
    </row>
    <row r="94" spans="1:12" ht="12.75" customHeight="1">
      <c r="A94" s="32" t="s">
        <v>159</v>
      </c>
      <c r="C94" s="218">
        <v>17.28</v>
      </c>
      <c r="D94" s="218">
        <v>15.28</v>
      </c>
      <c r="E94" s="218">
        <v>15.13</v>
      </c>
      <c r="F94" s="252">
        <v>12.19</v>
      </c>
    </row>
    <row r="95" spans="1:12" ht="12.75" customHeight="1">
      <c r="A95" s="29"/>
      <c r="B95" s="278"/>
      <c r="C95" s="154"/>
      <c r="D95" s="154"/>
      <c r="E95" s="154"/>
      <c r="F95" s="193"/>
    </row>
    <row r="96" spans="1:12" ht="12.75" customHeight="1">
      <c r="A96" s="124" t="s">
        <v>711</v>
      </c>
      <c r="B96" s="278"/>
      <c r="C96" s="139">
        <f>SUM(C29,C34:C39,C43:C45,C47:C54,C56:C58,C66:C68,C70:C72,C74,C77:C79,C82)</f>
        <v>128</v>
      </c>
      <c r="D96" s="313">
        <f>SUM(D29,D34:D39,D43:D45,D47:D54,D56:D58,D66:D68,D70:D72,D74,D77:D79,D82)</f>
        <v>188</v>
      </c>
      <c r="E96" s="313">
        <f t="shared" ref="E96:F96" si="1">SUM(E29,E34:E39,E43:E45,E47:E54,E56:E58,E66:E68,E70:E72,E74,E77:E79,E82)</f>
        <v>143</v>
      </c>
      <c r="F96" s="175">
        <f t="shared" si="1"/>
        <v>188</v>
      </c>
    </row>
    <row r="97" spans="1:12" ht="12.75" customHeight="1">
      <c r="A97" s="119" t="s">
        <v>712</v>
      </c>
      <c r="B97" s="278"/>
      <c r="C97" s="139">
        <f>SUM(C22:C25,C28,C31,C60:C64,C81,C33)</f>
        <v>68</v>
      </c>
      <c r="D97" s="313">
        <f t="shared" ref="D97:F97" si="2">SUM(D22:D25,D28,D31,D60:D64,D81,D33)</f>
        <v>112</v>
      </c>
      <c r="E97" s="313">
        <f t="shared" si="2"/>
        <v>147</v>
      </c>
      <c r="F97" s="175">
        <f t="shared" si="2"/>
        <v>69</v>
      </c>
    </row>
    <row r="98" spans="1:12" ht="12.75" customHeight="1">
      <c r="A98" s="123" t="s">
        <v>713</v>
      </c>
      <c r="B98" s="278"/>
      <c r="C98" s="139">
        <v>0</v>
      </c>
      <c r="D98" s="139">
        <v>0</v>
      </c>
      <c r="E98" s="139">
        <v>1</v>
      </c>
      <c r="F98" s="175">
        <v>0</v>
      </c>
      <c r="L98" s="118"/>
    </row>
    <row r="99" spans="1:12" ht="12.75" customHeight="1">
      <c r="A99" s="117" t="s">
        <v>426</v>
      </c>
      <c r="B99" s="278"/>
      <c r="C99" s="317">
        <f>SUM(C96:C98)</f>
        <v>196</v>
      </c>
      <c r="D99" s="317">
        <f t="shared" ref="D99:F99" si="3">SUM(D96:D98)</f>
        <v>300</v>
      </c>
      <c r="E99" s="317">
        <f t="shared" si="3"/>
        <v>291</v>
      </c>
      <c r="F99" s="316">
        <f t="shared" si="3"/>
        <v>257</v>
      </c>
      <c r="L99" s="118"/>
    </row>
    <row r="100" spans="1:12" s="118" customFormat="1" ht="12.75" customHeight="1">
      <c r="A100" s="117"/>
      <c r="B100" s="278"/>
      <c r="G100" s="97" t="s">
        <v>263</v>
      </c>
    </row>
    <row r="101" spans="1:12" ht="12.75" customHeight="1">
      <c r="A101" s="124" t="s">
        <v>714</v>
      </c>
      <c r="B101" s="278"/>
      <c r="C101" s="96">
        <f>(C96/C99)*100</f>
        <v>65.306122448979593</v>
      </c>
      <c r="D101" s="96">
        <f>(D96/D99)*100</f>
        <v>62.666666666666671</v>
      </c>
      <c r="E101" s="96">
        <f t="shared" ref="E101" si="4">(E96/E99)*100</f>
        <v>49.140893470790374</v>
      </c>
      <c r="F101" s="96">
        <f>(F96/F99)*100</f>
        <v>73.151750972762642</v>
      </c>
      <c r="G101" s="67">
        <f>AVERAGE(C101:F101)</f>
        <v>62.566358389799824</v>
      </c>
    </row>
    <row r="102" spans="1:12" ht="12.75" customHeight="1">
      <c r="A102" s="119" t="s">
        <v>715</v>
      </c>
      <c r="B102" s="278"/>
      <c r="C102" s="96">
        <f>(C97/C99)*100</f>
        <v>34.693877551020407</v>
      </c>
      <c r="D102" s="96">
        <f t="shared" ref="D102:F102" si="5">(D97/D99)*100</f>
        <v>37.333333333333336</v>
      </c>
      <c r="E102" s="96">
        <f t="shared" si="5"/>
        <v>50.515463917525771</v>
      </c>
      <c r="F102" s="96">
        <f t="shared" si="5"/>
        <v>26.848249027237355</v>
      </c>
      <c r="G102" s="67">
        <f t="shared" ref="G102:G156" si="6">AVERAGE(C102:F102)</f>
        <v>37.347730957279218</v>
      </c>
      <c r="L102" s="118"/>
    </row>
    <row r="103" spans="1:12" ht="12.75" customHeight="1">
      <c r="A103" s="123" t="s">
        <v>716</v>
      </c>
      <c r="B103" s="278"/>
      <c r="C103" s="96">
        <f>(C98/C99)*100</f>
        <v>0</v>
      </c>
      <c r="D103" s="96">
        <f t="shared" ref="D103:F103" si="7">(D98/D99)*100</f>
        <v>0</v>
      </c>
      <c r="E103" s="96">
        <f t="shared" si="7"/>
        <v>0.3436426116838488</v>
      </c>
      <c r="F103" s="96">
        <f t="shared" si="7"/>
        <v>0</v>
      </c>
      <c r="G103" s="67">
        <f t="shared" si="6"/>
        <v>8.5910652920962199E-2</v>
      </c>
      <c r="L103" s="118"/>
    </row>
    <row r="104" spans="1:12" ht="12.75" customHeight="1">
      <c r="A104" s="117" t="s">
        <v>429</v>
      </c>
      <c r="B104" s="278"/>
      <c r="C104" s="96">
        <f>SUM(C101:C103)</f>
        <v>100</v>
      </c>
      <c r="D104" s="96">
        <f t="shared" ref="D104:F104" si="8">SUM(D101:D103)</f>
        <v>100</v>
      </c>
      <c r="E104" s="96">
        <f t="shared" si="8"/>
        <v>99.999999999999986</v>
      </c>
      <c r="F104" s="96">
        <f t="shared" si="8"/>
        <v>100</v>
      </c>
      <c r="G104" s="67"/>
      <c r="L104" s="118"/>
    </row>
    <row r="105" spans="1:12" ht="12.75" customHeight="1">
      <c r="A105" s="42"/>
      <c r="B105" s="278"/>
      <c r="C105" s="55"/>
      <c r="D105" s="55"/>
      <c r="E105" s="55"/>
      <c r="F105" s="55"/>
      <c r="G105" s="67"/>
    </row>
    <row r="106" spans="1:12" s="48" customFormat="1" ht="12.75" customHeight="1">
      <c r="A106" s="49" t="s">
        <v>168</v>
      </c>
      <c r="B106" s="278"/>
      <c r="C106" s="57"/>
      <c r="D106" s="57"/>
      <c r="E106" s="57"/>
      <c r="F106" s="57"/>
      <c r="G106" s="67"/>
    </row>
    <row r="107" spans="1:12" s="48" customFormat="1" ht="12.75" customHeight="1">
      <c r="A107" s="53" t="s">
        <v>262</v>
      </c>
      <c r="B107" s="278"/>
      <c r="C107" s="57">
        <f>(C33/$C$99)*100</f>
        <v>20.408163265306122</v>
      </c>
      <c r="D107" s="57">
        <f>(D33/$D$99)*100</f>
        <v>25.666666666666664</v>
      </c>
      <c r="E107" s="57">
        <f>(E33/$E$99)*100</f>
        <v>39.862542955326461</v>
      </c>
      <c r="F107" s="57">
        <f>(F33/$F$99)*100</f>
        <v>19.45525291828794</v>
      </c>
      <c r="G107" s="221">
        <f>AVERAGE(C107:F107)</f>
        <v>26.348156451396797</v>
      </c>
    </row>
    <row r="108" spans="1:12" s="48" customFormat="1" ht="12.75" customHeight="1">
      <c r="A108" s="53" t="s">
        <v>161</v>
      </c>
      <c r="B108" s="278"/>
      <c r="C108" s="57">
        <f>(SUM(C34:C39)/$C$99)*100</f>
        <v>11.224489795918368</v>
      </c>
      <c r="D108" s="57">
        <f>(SUM(D34:D39)/$D$99)*100</f>
        <v>21.333333333333336</v>
      </c>
      <c r="E108" s="57">
        <f>(SUM(E34:E39)/$E$99)*100</f>
        <v>13.745704467353953</v>
      </c>
      <c r="F108" s="57">
        <f>(SUM(F34:F39)/$F$99)*100</f>
        <v>27.237354085603112</v>
      </c>
      <c r="G108" s="221">
        <f t="shared" ref="G108:G113" si="9">AVERAGE(C108:F108)</f>
        <v>18.385220420552191</v>
      </c>
    </row>
    <row r="109" spans="1:12" s="48" customFormat="1" ht="12.75" customHeight="1">
      <c r="A109" s="53" t="s">
        <v>165</v>
      </c>
      <c r="B109" s="278"/>
      <c r="C109" s="57">
        <f>(SUM(C47:C54)/$C$99)*100</f>
        <v>21.938775510204081</v>
      </c>
      <c r="D109" s="57">
        <f>(SUM(D47:D54)/$D$99)*100</f>
        <v>16</v>
      </c>
      <c r="E109" s="57">
        <f>(SUM(E47:E54)/$E$99)*100</f>
        <v>11.340206185567011</v>
      </c>
      <c r="F109" s="57">
        <f>(SUM(F47:F54)/$F$99)*100</f>
        <v>16.342412451361866</v>
      </c>
      <c r="G109" s="221">
        <f t="shared" si="9"/>
        <v>16.40534853678324</v>
      </c>
    </row>
    <row r="110" spans="1:12" s="48" customFormat="1" ht="12.75" customHeight="1">
      <c r="A110" s="53" t="s">
        <v>164</v>
      </c>
      <c r="B110" s="278"/>
      <c r="C110" s="57">
        <f>(SUM(C77:C79)/$C$99)*100</f>
        <v>11.73469387755102</v>
      </c>
      <c r="D110" s="57">
        <f>(SUM(D77:D79)/$D$99)*100</f>
        <v>5</v>
      </c>
      <c r="E110" s="57">
        <f>(SUM(E77:E79)/$E$99)*100</f>
        <v>9.6219931271477677</v>
      </c>
      <c r="F110" s="57">
        <f>(SUM(F77:F79)/$F$99)*100</f>
        <v>15.175097276264591</v>
      </c>
      <c r="G110" s="221">
        <f t="shared" si="9"/>
        <v>10.382946070240845</v>
      </c>
    </row>
    <row r="111" spans="1:12" s="48" customFormat="1" ht="12.75" customHeight="1">
      <c r="A111" s="53" t="s">
        <v>1410</v>
      </c>
      <c r="B111" s="278"/>
      <c r="C111" s="57">
        <f>(SUM(C66:C68,C70:C72)/$C$99)*100</f>
        <v>11.224489795918368</v>
      </c>
      <c r="D111" s="57">
        <f>(SUM(D66:D68,D70:D72)/$D$99)*100</f>
        <v>13</v>
      </c>
      <c r="E111" s="57">
        <f>(SUM(E66:E68,E70:E72)/$E$99)*100</f>
        <v>6.8728522336769764</v>
      </c>
      <c r="F111" s="57">
        <f>(SUM(F66:F68,F70:F72)/$F$99)*100</f>
        <v>4.2801556420233462</v>
      </c>
      <c r="G111" s="221">
        <f t="shared" si="9"/>
        <v>8.8443744179046728</v>
      </c>
    </row>
    <row r="112" spans="1:12" s="48" customFormat="1" ht="12.75" customHeight="1">
      <c r="A112" s="53" t="s">
        <v>166</v>
      </c>
      <c r="B112" s="278"/>
      <c r="C112" s="57">
        <f>(SUM(C43:C45,C56:C58)/$C$99)*100</f>
        <v>8.1632653061224492</v>
      </c>
      <c r="D112" s="57">
        <f>(SUM(D43:D45,D56:D58)/$D$99)*100</f>
        <v>6</v>
      </c>
      <c r="E112" s="57">
        <f>(SUM(E43:E45,E56:E58)/$E$99)*100</f>
        <v>4.1237113402061851</v>
      </c>
      <c r="F112" s="57">
        <f>(SUM(F43:F45,F56:F58)/$F$99)*100</f>
        <v>7.782101167315175</v>
      </c>
      <c r="G112" s="221">
        <f t="shared" si="9"/>
        <v>6.5172694534109521</v>
      </c>
    </row>
    <row r="113" spans="1:7" ht="12.75" customHeight="1">
      <c r="A113" s="53" t="s">
        <v>167</v>
      </c>
      <c r="B113" s="278"/>
      <c r="C113" s="57">
        <f>(SUM(C29,C74,C82)/$C$99)*100</f>
        <v>1.0204081632653061</v>
      </c>
      <c r="D113" s="57">
        <f>(SUM(D29,D74,D82)/$D$99)*100</f>
        <v>1.3333333333333335</v>
      </c>
      <c r="E113" s="57">
        <f>(SUM(E29,E74,E82)/$E$99)*100</f>
        <v>3.4364261168384882</v>
      </c>
      <c r="F113" s="57">
        <f>(SUM(F29,F74,F82)/$F$99)*100</f>
        <v>2.3346303501945527</v>
      </c>
      <c r="G113" s="221">
        <f t="shared" si="9"/>
        <v>2.0311994909079201</v>
      </c>
    </row>
    <row r="114" spans="1:7" ht="12.75" customHeight="1">
      <c r="C114" s="315"/>
      <c r="D114" s="315"/>
      <c r="E114" s="315"/>
      <c r="F114" s="315"/>
      <c r="G114" s="67"/>
    </row>
    <row r="115" spans="1:7" ht="12.75" customHeight="1">
      <c r="A115" s="29" t="s">
        <v>58</v>
      </c>
      <c r="C115" s="43">
        <f>SUM(C18:C39)</f>
        <v>196</v>
      </c>
      <c r="D115" s="55">
        <f t="shared" ref="D115:F115" si="10">SUM(D18:D39)</f>
        <v>355</v>
      </c>
      <c r="E115" s="55">
        <f t="shared" si="10"/>
        <v>301</v>
      </c>
      <c r="F115" s="55">
        <f t="shared" si="10"/>
        <v>317</v>
      </c>
      <c r="G115" s="67"/>
    </row>
    <row r="116" spans="1:7" ht="12.75" customHeight="1">
      <c r="A116" s="29" t="s">
        <v>59</v>
      </c>
      <c r="C116" s="43">
        <f>SUM(C40:C84)</f>
        <v>180</v>
      </c>
      <c r="D116" s="55">
        <f t="shared" ref="D116:F116" si="11">SUM(D40:D84)</f>
        <v>189</v>
      </c>
      <c r="E116" s="55">
        <f t="shared" si="11"/>
        <v>154</v>
      </c>
      <c r="F116" s="55">
        <f t="shared" si="11"/>
        <v>201</v>
      </c>
      <c r="G116" s="67"/>
    </row>
    <row r="117" spans="1:7" ht="12.75" customHeight="1">
      <c r="A117" s="29"/>
      <c r="C117" s="43"/>
      <c r="D117" s="55"/>
      <c r="E117" s="55"/>
      <c r="F117" s="55"/>
      <c r="G117" s="67"/>
    </row>
    <row r="118" spans="1:7" ht="12.75" customHeight="1">
      <c r="A118" s="20" t="s">
        <v>60</v>
      </c>
      <c r="B118" s="280"/>
      <c r="C118" s="43">
        <f>C18</f>
        <v>54</v>
      </c>
      <c r="D118" s="55">
        <f t="shared" ref="D118:F118" si="12">D18</f>
        <v>129</v>
      </c>
      <c r="E118" s="55">
        <f t="shared" si="12"/>
        <v>33</v>
      </c>
      <c r="F118" s="55">
        <f t="shared" si="12"/>
        <v>65</v>
      </c>
      <c r="G118" s="67"/>
    </row>
    <row r="119" spans="1:7" ht="12.75" customHeight="1">
      <c r="A119" s="20" t="s">
        <v>61</v>
      </c>
      <c r="B119" s="280"/>
      <c r="C119" s="43">
        <f>C40</f>
        <v>3</v>
      </c>
      <c r="D119" s="55">
        <f t="shared" ref="D119:F119" si="13">D40</f>
        <v>5</v>
      </c>
      <c r="E119" s="55">
        <f t="shared" si="13"/>
        <v>9</v>
      </c>
      <c r="F119" s="55">
        <f t="shared" si="13"/>
        <v>16</v>
      </c>
      <c r="G119" s="67"/>
    </row>
    <row r="120" spans="1:7" ht="12.75" customHeight="1">
      <c r="A120" s="21" t="s">
        <v>209</v>
      </c>
      <c r="B120" s="281"/>
      <c r="C120" s="43">
        <f>SUM(C19:C23)</f>
        <v>39</v>
      </c>
      <c r="D120" s="55">
        <f t="shared" ref="D120:F120" si="14">SUM(D19:D23)</f>
        <v>33</v>
      </c>
      <c r="E120" s="55">
        <f t="shared" si="14"/>
        <v>54</v>
      </c>
      <c r="F120" s="55">
        <f t="shared" si="14"/>
        <v>23</v>
      </c>
      <c r="G120" s="67"/>
    </row>
    <row r="121" spans="1:7" ht="12.75" customHeight="1">
      <c r="A121" s="21" t="s">
        <v>62</v>
      </c>
      <c r="B121" s="281"/>
      <c r="C121" s="43">
        <f>SUM(C24:C25)</f>
        <v>2</v>
      </c>
      <c r="D121" s="55">
        <f t="shared" ref="D121:F121" si="15">SUM(D24:D25)</f>
        <v>4</v>
      </c>
      <c r="E121" s="55">
        <f t="shared" si="15"/>
        <v>5</v>
      </c>
      <c r="F121" s="55">
        <f t="shared" si="15"/>
        <v>6</v>
      </c>
      <c r="G121" s="67"/>
    </row>
    <row r="122" spans="1:7" ht="12.75" customHeight="1">
      <c r="A122" s="21" t="s">
        <v>63</v>
      </c>
      <c r="B122" s="281"/>
      <c r="C122" s="43">
        <f>SUM(C26:C29)</f>
        <v>23</v>
      </c>
      <c r="D122" s="55">
        <f t="shared" ref="D122:F122" si="16">SUM(D26:D29)</f>
        <v>28</v>
      </c>
      <c r="E122" s="55">
        <f t="shared" si="16"/>
        <v>39</v>
      </c>
      <c r="F122" s="55">
        <f t="shared" si="16"/>
        <v>35</v>
      </c>
      <c r="G122" s="67"/>
    </row>
    <row r="123" spans="1:7" ht="12.75" customHeight="1">
      <c r="A123" s="21" t="s">
        <v>64</v>
      </c>
      <c r="B123" s="281"/>
      <c r="C123" s="43">
        <f>SUM(C30:C31)</f>
        <v>3</v>
      </c>
      <c r="D123" s="55">
        <f t="shared" ref="D123:F123" si="17">SUM(D30:D31)</f>
        <v>5</v>
      </c>
      <c r="E123" s="55">
        <f t="shared" si="17"/>
        <v>3</v>
      </c>
      <c r="F123" s="55">
        <f t="shared" si="17"/>
        <v>3</v>
      </c>
      <c r="G123" s="67"/>
    </row>
    <row r="124" spans="1:7" ht="12.75" customHeight="1">
      <c r="A124" s="20" t="s">
        <v>65</v>
      </c>
      <c r="B124" s="280"/>
      <c r="C124" s="43">
        <f>SUM(C32:C39)</f>
        <v>75</v>
      </c>
      <c r="D124" s="55">
        <f t="shared" ref="D124:F124" si="18">SUM(D32:D39)</f>
        <v>156</v>
      </c>
      <c r="E124" s="55">
        <f t="shared" si="18"/>
        <v>167</v>
      </c>
      <c r="F124" s="55">
        <f t="shared" si="18"/>
        <v>185</v>
      </c>
      <c r="G124" s="67"/>
    </row>
    <row r="125" spans="1:7" ht="12.75" customHeight="1">
      <c r="A125" s="21" t="s">
        <v>66</v>
      </c>
      <c r="B125" s="281"/>
      <c r="C125" s="43">
        <f>C41</f>
        <v>13</v>
      </c>
      <c r="D125" s="55">
        <f t="shared" ref="D125:F125" si="19">D41</f>
        <v>6</v>
      </c>
      <c r="E125" s="55">
        <f t="shared" si="19"/>
        <v>4</v>
      </c>
      <c r="F125" s="55">
        <f t="shared" si="19"/>
        <v>5</v>
      </c>
      <c r="G125" s="67"/>
    </row>
    <row r="126" spans="1:7" ht="12.75" customHeight="1">
      <c r="A126" s="21" t="s">
        <v>67</v>
      </c>
      <c r="B126" s="281"/>
      <c r="C126" s="43">
        <f>SUM(C42:C58)</f>
        <v>84</v>
      </c>
      <c r="D126" s="55">
        <f t="shared" ref="D126:F126" si="20">SUM(D42:D58)</f>
        <v>87</v>
      </c>
      <c r="E126" s="55">
        <f t="shared" si="20"/>
        <v>62</v>
      </c>
      <c r="F126" s="55">
        <f t="shared" si="20"/>
        <v>93</v>
      </c>
      <c r="G126" s="67"/>
    </row>
    <row r="127" spans="1:7" ht="12.75" customHeight="1">
      <c r="A127" s="21" t="s">
        <v>68</v>
      </c>
      <c r="B127" s="281"/>
      <c r="C127" s="43">
        <f>SUM(C59:C60)</f>
        <v>10</v>
      </c>
      <c r="D127" s="55">
        <f t="shared" ref="D127:F127" si="21">SUM(D59:D60)</f>
        <v>8</v>
      </c>
      <c r="E127" s="55">
        <f t="shared" si="21"/>
        <v>9</v>
      </c>
      <c r="F127" s="55">
        <f t="shared" si="21"/>
        <v>17</v>
      </c>
      <c r="G127" s="67"/>
    </row>
    <row r="128" spans="1:7" ht="12.75" customHeight="1">
      <c r="A128" s="21" t="s">
        <v>69</v>
      </c>
      <c r="B128" s="281"/>
      <c r="C128" s="43">
        <f>SUM(C61:C62)</f>
        <v>3</v>
      </c>
      <c r="D128" s="55">
        <f t="shared" ref="D128:F128" si="22">SUM(D61:D62)</f>
        <v>5</v>
      </c>
      <c r="E128" s="55">
        <f t="shared" si="22"/>
        <v>1</v>
      </c>
      <c r="F128" s="55">
        <f t="shared" si="22"/>
        <v>0</v>
      </c>
      <c r="G128" s="67"/>
    </row>
    <row r="129" spans="1:7" ht="12.75" customHeight="1">
      <c r="A129" s="21" t="s">
        <v>70</v>
      </c>
      <c r="B129" s="281"/>
      <c r="C129" s="43">
        <f>SUM(C63:C64)</f>
        <v>11</v>
      </c>
      <c r="D129" s="55">
        <f t="shared" ref="D129:F129" si="23">SUM(D63:D64)</f>
        <v>7</v>
      </c>
      <c r="E129" s="55">
        <f t="shared" si="23"/>
        <v>5</v>
      </c>
      <c r="F129" s="55">
        <f t="shared" si="23"/>
        <v>2</v>
      </c>
      <c r="G129" s="67"/>
    </row>
    <row r="130" spans="1:7" ht="12.75" customHeight="1">
      <c r="A130" s="21" t="s">
        <v>1412</v>
      </c>
      <c r="B130" s="281"/>
      <c r="C130" s="43">
        <f>SUM(C65:C72)</f>
        <v>23</v>
      </c>
      <c r="D130" s="55">
        <f t="shared" ref="D130:F130" si="24">SUM(D65:D72)</f>
        <v>43</v>
      </c>
      <c r="E130" s="55">
        <f t="shared" si="24"/>
        <v>21</v>
      </c>
      <c r="F130" s="55">
        <f t="shared" si="24"/>
        <v>21</v>
      </c>
      <c r="G130" s="67"/>
    </row>
    <row r="131" spans="1:7" ht="12.75" customHeight="1">
      <c r="A131" s="21" t="s">
        <v>71</v>
      </c>
      <c r="B131" s="281"/>
      <c r="C131" s="43">
        <f>SUM(C73:C75)</f>
        <v>1</v>
      </c>
      <c r="D131" s="55">
        <f t="shared" ref="D131:F131" si="25">SUM(D73:D75)</f>
        <v>5</v>
      </c>
      <c r="E131" s="55">
        <f t="shared" si="25"/>
        <v>4</v>
      </c>
      <c r="F131" s="55">
        <f t="shared" si="25"/>
        <v>0</v>
      </c>
      <c r="G131" s="67"/>
    </row>
    <row r="132" spans="1:7" ht="12.75" customHeight="1">
      <c r="A132" s="21" t="s">
        <v>72</v>
      </c>
      <c r="B132" s="281"/>
      <c r="C132" s="43">
        <f>SUM(C76:C79)</f>
        <v>24</v>
      </c>
      <c r="D132" s="55">
        <f t="shared" ref="D132:F132" si="26">SUM(D76:D79)</f>
        <v>15</v>
      </c>
      <c r="E132" s="55">
        <f t="shared" si="26"/>
        <v>30</v>
      </c>
      <c r="F132" s="55">
        <f t="shared" si="26"/>
        <v>40</v>
      </c>
      <c r="G132" s="67"/>
    </row>
    <row r="133" spans="1:7" ht="12.75" customHeight="1">
      <c r="A133" s="21" t="s">
        <v>73</v>
      </c>
      <c r="B133" s="281"/>
      <c r="C133" s="43">
        <f>SUM(C80:C83)</f>
        <v>7</v>
      </c>
      <c r="D133" s="55">
        <f t="shared" ref="D133:F133" si="27">SUM(D80:D83)</f>
        <v>8</v>
      </c>
      <c r="E133" s="55">
        <f t="shared" si="27"/>
        <v>5</v>
      </c>
      <c r="F133" s="55">
        <f t="shared" si="27"/>
        <v>7</v>
      </c>
      <c r="G133" s="67"/>
    </row>
    <row r="134" spans="1:7" ht="12.75" customHeight="1">
      <c r="A134" s="29" t="s">
        <v>74</v>
      </c>
      <c r="B134" s="278"/>
      <c r="C134" s="43">
        <f>C84</f>
        <v>1</v>
      </c>
      <c r="D134" s="55">
        <f t="shared" ref="D134:F134" si="28">D84</f>
        <v>0</v>
      </c>
      <c r="E134" s="55">
        <f t="shared" si="28"/>
        <v>4</v>
      </c>
      <c r="F134" s="55">
        <f t="shared" si="28"/>
        <v>0</v>
      </c>
      <c r="G134" s="67"/>
    </row>
    <row r="135" spans="1:7" ht="12.75" customHeight="1">
      <c r="B135" s="278"/>
      <c r="C135" s="56">
        <f>SUM(C118:C134)</f>
        <v>376</v>
      </c>
      <c r="D135" s="56">
        <f t="shared" ref="D135:F135" si="29">SUM(D118:D134)</f>
        <v>544</v>
      </c>
      <c r="E135" s="56">
        <f t="shared" si="29"/>
        <v>455</v>
      </c>
      <c r="F135" s="56">
        <f t="shared" si="29"/>
        <v>518</v>
      </c>
      <c r="G135" s="67"/>
    </row>
    <row r="136" spans="1:7" ht="12.75" customHeight="1">
      <c r="B136" s="278"/>
      <c r="G136" s="67"/>
    </row>
    <row r="137" spans="1:7" ht="12.75" customHeight="1">
      <c r="A137" s="20" t="s">
        <v>75</v>
      </c>
      <c r="B137" s="292"/>
      <c r="C137" s="57">
        <f>(C115/$C$86)*100</f>
        <v>52.12765957446809</v>
      </c>
      <c r="D137" s="57">
        <f>(D115/$D$86)*100</f>
        <v>65.257352941176478</v>
      </c>
      <c r="E137" s="57">
        <f>(E115/$E$86)*100</f>
        <v>66.153846153846146</v>
      </c>
      <c r="F137" s="57">
        <f>(F115/$F$86)*100</f>
        <v>61.196911196911195</v>
      </c>
      <c r="G137" s="67">
        <f t="shared" si="6"/>
        <v>61.183942466600477</v>
      </c>
    </row>
    <row r="138" spans="1:7" ht="12.75" customHeight="1">
      <c r="A138" s="20" t="s">
        <v>76</v>
      </c>
      <c r="B138" s="292"/>
      <c r="C138" s="57">
        <f>(C116/$C$86)*100</f>
        <v>47.872340425531917</v>
      </c>
      <c r="D138" s="57">
        <f t="shared" ref="D138:D156" si="30">(D116/$D$86)*100</f>
        <v>34.742647058823529</v>
      </c>
      <c r="E138" s="57">
        <f t="shared" ref="E138:E156" si="31">(E116/$E$86)*100</f>
        <v>33.846153846153847</v>
      </c>
      <c r="F138" s="57">
        <f t="shared" ref="F138:F156" si="32">(F116/$F$86)*100</f>
        <v>38.803088803088805</v>
      </c>
      <c r="G138" s="67">
        <f t="shared" si="6"/>
        <v>38.816057533399523</v>
      </c>
    </row>
    <row r="139" spans="1:7" ht="12.75" customHeight="1">
      <c r="A139" s="45"/>
      <c r="B139" s="292"/>
      <c r="C139" s="57"/>
      <c r="D139" s="57"/>
      <c r="E139" s="57"/>
      <c r="F139" s="57"/>
      <c r="G139" s="67"/>
    </row>
    <row r="140" spans="1:7" ht="12.75" customHeight="1">
      <c r="A140" s="20" t="s">
        <v>77</v>
      </c>
      <c r="B140" s="280"/>
      <c r="C140" s="57">
        <f t="shared" ref="C140:C156" si="33">(C118/$C$86)*100</f>
        <v>14.361702127659576</v>
      </c>
      <c r="D140" s="57">
        <f t="shared" si="30"/>
        <v>23.713235294117645</v>
      </c>
      <c r="E140" s="57">
        <f t="shared" si="31"/>
        <v>7.2527472527472536</v>
      </c>
      <c r="F140" s="57">
        <f t="shared" si="32"/>
        <v>12.548262548262548</v>
      </c>
      <c r="G140" s="67">
        <f t="shared" si="6"/>
        <v>14.468986805696757</v>
      </c>
    </row>
    <row r="141" spans="1:7" ht="12.75" customHeight="1">
      <c r="A141" s="20" t="s">
        <v>78</v>
      </c>
      <c r="B141" s="280"/>
      <c r="C141" s="57">
        <f t="shared" si="33"/>
        <v>0.7978723404255319</v>
      </c>
      <c r="D141" s="57">
        <f t="shared" si="30"/>
        <v>0.91911764705882359</v>
      </c>
      <c r="E141" s="57">
        <f t="shared" si="31"/>
        <v>1.9780219780219779</v>
      </c>
      <c r="F141" s="57">
        <f t="shared" si="32"/>
        <v>3.0888030888030888</v>
      </c>
      <c r="G141" s="67">
        <f t="shared" si="6"/>
        <v>1.6959537635773556</v>
      </c>
    </row>
    <row r="142" spans="1:7" ht="12.75" customHeight="1">
      <c r="A142" s="21" t="s">
        <v>157</v>
      </c>
      <c r="B142" s="281"/>
      <c r="C142" s="57">
        <f t="shared" si="33"/>
        <v>10.372340425531915</v>
      </c>
      <c r="D142" s="57">
        <f t="shared" si="30"/>
        <v>6.0661764705882355</v>
      </c>
      <c r="E142" s="57">
        <f t="shared" si="31"/>
        <v>11.868131868131867</v>
      </c>
      <c r="F142" s="57">
        <f t="shared" si="32"/>
        <v>4.4401544401544406</v>
      </c>
      <c r="G142" s="67">
        <f t="shared" si="6"/>
        <v>8.1867008011016154</v>
      </c>
    </row>
    <row r="143" spans="1:7" ht="12.75" customHeight="1">
      <c r="A143" s="21" t="s">
        <v>79</v>
      </c>
      <c r="B143" s="281"/>
      <c r="C143" s="57">
        <f t="shared" si="33"/>
        <v>0.53191489361702127</v>
      </c>
      <c r="D143" s="57">
        <f t="shared" si="30"/>
        <v>0.73529411764705876</v>
      </c>
      <c r="E143" s="57">
        <f t="shared" si="31"/>
        <v>1.098901098901099</v>
      </c>
      <c r="F143" s="57">
        <f t="shared" si="32"/>
        <v>1.1583011583011582</v>
      </c>
      <c r="G143" s="67">
        <f t="shared" si="6"/>
        <v>0.88110281711658434</v>
      </c>
    </row>
    <row r="144" spans="1:7" ht="12.75" customHeight="1">
      <c r="A144" s="21" t="s">
        <v>80</v>
      </c>
      <c r="B144" s="281"/>
      <c r="C144" s="57">
        <f t="shared" si="33"/>
        <v>6.1170212765957448</v>
      </c>
      <c r="D144" s="57">
        <f t="shared" si="30"/>
        <v>5.1470588235294112</v>
      </c>
      <c r="E144" s="57">
        <f t="shared" si="31"/>
        <v>8.5714285714285712</v>
      </c>
      <c r="F144" s="57">
        <f t="shared" si="32"/>
        <v>6.756756756756757</v>
      </c>
      <c r="G144" s="67">
        <f t="shared" si="6"/>
        <v>6.6480663570776208</v>
      </c>
    </row>
    <row r="145" spans="1:7" ht="12.75" customHeight="1">
      <c r="A145" s="21" t="s">
        <v>81</v>
      </c>
      <c r="B145" s="281"/>
      <c r="C145" s="57">
        <f t="shared" si="33"/>
        <v>0.7978723404255319</v>
      </c>
      <c r="D145" s="57">
        <f t="shared" si="30"/>
        <v>0.91911764705882359</v>
      </c>
      <c r="E145" s="57">
        <f t="shared" si="31"/>
        <v>0.65934065934065933</v>
      </c>
      <c r="F145" s="57">
        <f t="shared" si="32"/>
        <v>0.5791505791505791</v>
      </c>
      <c r="G145" s="67">
        <f t="shared" si="6"/>
        <v>0.7388703064938984</v>
      </c>
    </row>
    <row r="146" spans="1:7" ht="12.75" customHeight="1">
      <c r="A146" s="20" t="s">
        <v>82</v>
      </c>
      <c r="B146" s="280"/>
      <c r="C146" s="57">
        <f t="shared" si="33"/>
        <v>19.946808510638299</v>
      </c>
      <c r="D146" s="57">
        <f t="shared" si="30"/>
        <v>28.676470588235293</v>
      </c>
      <c r="E146" s="57">
        <f t="shared" si="31"/>
        <v>36.703296703296701</v>
      </c>
      <c r="F146" s="57">
        <f t="shared" si="32"/>
        <v>35.714285714285715</v>
      </c>
      <c r="G146" s="67">
        <f t="shared" si="6"/>
        <v>30.260215379114001</v>
      </c>
    </row>
    <row r="147" spans="1:7" ht="12.75" customHeight="1">
      <c r="A147" s="21" t="s">
        <v>83</v>
      </c>
      <c r="B147" s="281"/>
      <c r="C147" s="57">
        <f t="shared" si="33"/>
        <v>3.4574468085106385</v>
      </c>
      <c r="D147" s="57">
        <f t="shared" si="30"/>
        <v>1.1029411764705883</v>
      </c>
      <c r="E147" s="57">
        <f t="shared" si="31"/>
        <v>0.87912087912087911</v>
      </c>
      <c r="F147" s="57">
        <f t="shared" si="32"/>
        <v>0.96525096525096521</v>
      </c>
      <c r="G147" s="67">
        <f t="shared" si="6"/>
        <v>1.6011899573382677</v>
      </c>
    </row>
    <row r="148" spans="1:7" ht="12.75" customHeight="1">
      <c r="A148" s="21" t="s">
        <v>84</v>
      </c>
      <c r="B148" s="281"/>
      <c r="C148" s="57">
        <f t="shared" si="33"/>
        <v>22.340425531914892</v>
      </c>
      <c r="D148" s="57">
        <f t="shared" si="30"/>
        <v>15.992647058823529</v>
      </c>
      <c r="E148" s="57">
        <f t="shared" si="31"/>
        <v>13.626373626373626</v>
      </c>
      <c r="F148" s="57">
        <f t="shared" si="32"/>
        <v>17.953667953667953</v>
      </c>
      <c r="G148" s="67">
        <f t="shared" si="6"/>
        <v>17.478278542695001</v>
      </c>
    </row>
    <row r="149" spans="1:7" ht="12.75" customHeight="1">
      <c r="A149" s="21" t="s">
        <v>85</v>
      </c>
      <c r="B149" s="281"/>
      <c r="C149" s="57">
        <f t="shared" si="33"/>
        <v>2.6595744680851063</v>
      </c>
      <c r="D149" s="57">
        <f t="shared" si="30"/>
        <v>1.4705882352941175</v>
      </c>
      <c r="E149" s="57">
        <f t="shared" si="31"/>
        <v>1.9780219780219779</v>
      </c>
      <c r="F149" s="57">
        <f t="shared" si="32"/>
        <v>3.2818532818532815</v>
      </c>
      <c r="G149" s="67">
        <f t="shared" si="6"/>
        <v>2.3475094908136209</v>
      </c>
    </row>
    <row r="150" spans="1:7" ht="12.75" customHeight="1">
      <c r="A150" s="21" t="s">
        <v>86</v>
      </c>
      <c r="B150" s="281"/>
      <c r="C150" s="57">
        <f t="shared" si="33"/>
        <v>0.7978723404255319</v>
      </c>
      <c r="D150" s="57">
        <f t="shared" si="30"/>
        <v>0.91911764705882359</v>
      </c>
      <c r="E150" s="57">
        <f t="shared" si="31"/>
        <v>0.21978021978021978</v>
      </c>
      <c r="F150" s="57">
        <f t="shared" si="32"/>
        <v>0</v>
      </c>
      <c r="G150" s="67">
        <f t="shared" si="6"/>
        <v>0.48419255181614385</v>
      </c>
    </row>
    <row r="151" spans="1:7" ht="12.75" customHeight="1">
      <c r="A151" s="21" t="s">
        <v>87</v>
      </c>
      <c r="B151" s="281"/>
      <c r="C151" s="57">
        <f t="shared" si="33"/>
        <v>2.9255319148936172</v>
      </c>
      <c r="D151" s="57">
        <f t="shared" si="30"/>
        <v>1.2867647058823528</v>
      </c>
      <c r="E151" s="57">
        <f t="shared" si="31"/>
        <v>1.098901098901099</v>
      </c>
      <c r="F151" s="57">
        <f t="shared" si="32"/>
        <v>0.38610038610038611</v>
      </c>
      <c r="G151" s="67">
        <f t="shared" si="6"/>
        <v>1.4243245264443636</v>
      </c>
    </row>
    <row r="152" spans="1:7" ht="12.75" customHeight="1">
      <c r="A152" s="21" t="s">
        <v>1411</v>
      </c>
      <c r="B152" s="281"/>
      <c r="C152" s="57">
        <f t="shared" si="33"/>
        <v>6.1170212765957448</v>
      </c>
      <c r="D152" s="57">
        <f t="shared" si="30"/>
        <v>7.9044117647058822</v>
      </c>
      <c r="E152" s="57">
        <f t="shared" si="31"/>
        <v>4.6153846153846159</v>
      </c>
      <c r="F152" s="57">
        <f t="shared" si="32"/>
        <v>4.0540540540540544</v>
      </c>
      <c r="G152" s="67">
        <f t="shared" si="6"/>
        <v>5.6727179276850741</v>
      </c>
    </row>
    <row r="153" spans="1:7" ht="12.75" customHeight="1">
      <c r="A153" s="21" t="s">
        <v>88</v>
      </c>
      <c r="B153" s="281"/>
      <c r="C153" s="57">
        <f t="shared" si="33"/>
        <v>0.26595744680851063</v>
      </c>
      <c r="D153" s="57">
        <f t="shared" si="30"/>
        <v>0.91911764705882359</v>
      </c>
      <c r="E153" s="57">
        <f t="shared" si="31"/>
        <v>0.87912087912087911</v>
      </c>
      <c r="F153" s="57">
        <f t="shared" si="32"/>
        <v>0</v>
      </c>
      <c r="G153" s="67">
        <f t="shared" si="6"/>
        <v>0.51604899324705333</v>
      </c>
    </row>
    <row r="154" spans="1:7" ht="12.75" customHeight="1">
      <c r="A154" s="21" t="s">
        <v>89</v>
      </c>
      <c r="B154" s="281"/>
      <c r="C154" s="57">
        <f t="shared" si="33"/>
        <v>6.3829787234042552</v>
      </c>
      <c r="D154" s="57">
        <f t="shared" si="30"/>
        <v>2.7573529411764706</v>
      </c>
      <c r="E154" s="57">
        <f t="shared" si="31"/>
        <v>6.593406593406594</v>
      </c>
      <c r="F154" s="57">
        <f t="shared" si="32"/>
        <v>7.7220077220077217</v>
      </c>
      <c r="G154" s="67">
        <f t="shared" si="6"/>
        <v>5.86393649499876</v>
      </c>
    </row>
    <row r="155" spans="1:7" ht="12.75" customHeight="1">
      <c r="A155" s="21" t="s">
        <v>90</v>
      </c>
      <c r="B155" s="281"/>
      <c r="C155" s="57">
        <f t="shared" si="33"/>
        <v>1.8617021276595744</v>
      </c>
      <c r="D155" s="57">
        <f t="shared" si="30"/>
        <v>1.4705882352941175</v>
      </c>
      <c r="E155" s="57">
        <f t="shared" si="31"/>
        <v>1.098901098901099</v>
      </c>
      <c r="F155" s="57">
        <f t="shared" si="32"/>
        <v>1.3513513513513513</v>
      </c>
      <c r="G155" s="67">
        <f t="shared" si="6"/>
        <v>1.4456357033015355</v>
      </c>
    </row>
    <row r="156" spans="1:7" ht="12.75" customHeight="1">
      <c r="A156" s="21" t="s">
        <v>91</v>
      </c>
      <c r="B156" s="281"/>
      <c r="C156" s="57">
        <f t="shared" si="33"/>
        <v>0.26595744680851063</v>
      </c>
      <c r="D156" s="57">
        <f t="shared" si="30"/>
        <v>0</v>
      </c>
      <c r="E156" s="57">
        <f t="shared" si="31"/>
        <v>0.87912087912087911</v>
      </c>
      <c r="F156" s="57">
        <f t="shared" si="32"/>
        <v>0</v>
      </c>
      <c r="G156" s="67">
        <f t="shared" si="6"/>
        <v>0.28626958148234743</v>
      </c>
    </row>
    <row r="157" spans="1:7" ht="12.75" customHeight="1">
      <c r="A157" s="45" t="s">
        <v>92</v>
      </c>
      <c r="B157" s="292"/>
      <c r="C157" s="43">
        <f>SUM(C140:C156)</f>
        <v>100</v>
      </c>
      <c r="D157" s="43">
        <f t="shared" ref="D157:F157" si="34">SUM(D140:D156)</f>
        <v>100</v>
      </c>
      <c r="E157" s="43">
        <f t="shared" si="34"/>
        <v>99.999999999999972</v>
      </c>
      <c r="F157" s="43">
        <f t="shared" si="34"/>
        <v>99.999999999999972</v>
      </c>
      <c r="G157" s="67"/>
    </row>
    <row r="158" spans="1:7">
      <c r="A158" s="45"/>
      <c r="B158" s="292"/>
      <c r="G158" s="67"/>
    </row>
    <row r="159" spans="1:7">
      <c r="B159" s="317"/>
      <c r="C159" s="118"/>
      <c r="D159" s="118"/>
      <c r="E159" s="118"/>
      <c r="F159" s="118"/>
    </row>
    <row r="160" spans="1:7">
      <c r="A160" s="128" t="s">
        <v>431</v>
      </c>
      <c r="C160" s="118">
        <v>54</v>
      </c>
      <c r="D160" s="118">
        <v>55</v>
      </c>
      <c r="E160" s="118">
        <v>52</v>
      </c>
      <c r="F160" s="118">
        <v>46</v>
      </c>
    </row>
    <row r="161" spans="1:9">
      <c r="A161" s="128" t="s">
        <v>432</v>
      </c>
      <c r="C161" s="118">
        <v>376</v>
      </c>
      <c r="D161" s="118">
        <v>544</v>
      </c>
      <c r="E161" s="118">
        <v>455</v>
      </c>
      <c r="F161" s="118">
        <v>518</v>
      </c>
    </row>
    <row r="162" spans="1:9">
      <c r="A162" s="128" t="s">
        <v>433</v>
      </c>
      <c r="C162" s="118">
        <v>5.3710000000000001E-2</v>
      </c>
      <c r="D162" s="118">
        <v>9.3920000000000003E-2</v>
      </c>
      <c r="E162" s="118">
        <v>8.7120000000000003E-2</v>
      </c>
      <c r="F162" s="118">
        <v>6.4460000000000003E-2</v>
      </c>
    </row>
    <row r="163" spans="1:9">
      <c r="A163" s="128" t="s">
        <v>434</v>
      </c>
      <c r="C163" s="118">
        <v>0.94630000000000003</v>
      </c>
      <c r="D163" s="118">
        <v>0.90610000000000002</v>
      </c>
      <c r="E163" s="118">
        <v>0.91290000000000004</v>
      </c>
      <c r="F163" s="118">
        <v>0.9355</v>
      </c>
    </row>
    <row r="164" spans="1:9">
      <c r="A164" s="128" t="s">
        <v>435</v>
      </c>
      <c r="C164" s="118">
        <v>3.38</v>
      </c>
      <c r="D164" s="118">
        <v>3.0790000000000002</v>
      </c>
      <c r="E164" s="118">
        <v>3.1739999999999999</v>
      </c>
      <c r="F164" s="118">
        <v>3.1520000000000001</v>
      </c>
    </row>
    <row r="165" spans="1:9">
      <c r="A165" s="128" t="s">
        <v>436</v>
      </c>
      <c r="C165" s="118">
        <v>0.54400000000000004</v>
      </c>
      <c r="D165" s="118">
        <v>0.39529999999999998</v>
      </c>
      <c r="E165" s="118">
        <v>0.4597</v>
      </c>
      <c r="F165" s="118">
        <v>0.50839999999999996</v>
      </c>
    </row>
    <row r="166" spans="1:9">
      <c r="A166" s="128" t="s">
        <v>437</v>
      </c>
      <c r="C166" s="118">
        <v>3.1589999999999998</v>
      </c>
      <c r="D166" s="118">
        <v>2.9159999999999999</v>
      </c>
      <c r="E166" s="118">
        <v>2.99</v>
      </c>
      <c r="F166" s="118">
        <v>3.0009999999999999</v>
      </c>
    </row>
    <row r="167" spans="1:9">
      <c r="A167" s="128" t="s">
        <v>438</v>
      </c>
      <c r="C167" s="118">
        <v>2.7850000000000001</v>
      </c>
      <c r="D167" s="118">
        <v>2.3580000000000001</v>
      </c>
      <c r="E167" s="118">
        <v>2.4380000000000002</v>
      </c>
      <c r="F167" s="118">
        <v>2.0209999999999999</v>
      </c>
    </row>
    <row r="168" spans="1:9">
      <c r="A168" s="128" t="s">
        <v>439</v>
      </c>
      <c r="C168" s="118">
        <v>8.9380000000000006</v>
      </c>
      <c r="D168" s="118">
        <v>8.5730000000000004</v>
      </c>
      <c r="E168" s="118">
        <v>8.3330000000000002</v>
      </c>
      <c r="F168" s="118">
        <v>7.2</v>
      </c>
      <c r="I168" s="323"/>
    </row>
    <row r="169" spans="1:9">
      <c r="A169" s="128" t="s">
        <v>440</v>
      </c>
      <c r="C169" s="118">
        <v>0.84740000000000004</v>
      </c>
      <c r="D169" s="118">
        <v>0.76839999999999997</v>
      </c>
      <c r="E169" s="118">
        <v>0.80330000000000001</v>
      </c>
      <c r="F169" s="118">
        <v>0.82330000000000003</v>
      </c>
      <c r="I169" s="118"/>
    </row>
    <row r="170" spans="1:9">
      <c r="A170" s="128" t="s">
        <v>441</v>
      </c>
      <c r="C170" s="118">
        <v>17.28</v>
      </c>
      <c r="D170" s="118">
        <v>15.28</v>
      </c>
      <c r="E170" s="118">
        <v>15.13</v>
      </c>
      <c r="F170" s="118">
        <v>12.19</v>
      </c>
      <c r="I170" s="118"/>
    </row>
    <row r="171" spans="1:9">
      <c r="A171" s="128" t="s">
        <v>442</v>
      </c>
      <c r="C171" s="118">
        <v>0.14360000000000001</v>
      </c>
      <c r="D171" s="118">
        <v>0.23710000000000001</v>
      </c>
      <c r="E171" s="118">
        <v>0.25490000000000002</v>
      </c>
      <c r="F171" s="118">
        <v>0.1255</v>
      </c>
      <c r="I171" s="118"/>
    </row>
    <row r="172" spans="1:9">
      <c r="A172" s="128" t="s">
        <v>443</v>
      </c>
      <c r="C172" s="118">
        <v>60.5</v>
      </c>
      <c r="D172" s="118">
        <v>70.599999999999994</v>
      </c>
      <c r="E172" s="118">
        <v>56.09</v>
      </c>
      <c r="F172" s="118">
        <v>50</v>
      </c>
      <c r="I172" s="118"/>
    </row>
  </sheetData>
  <mergeCells count="5">
    <mergeCell ref="C2:F2"/>
    <mergeCell ref="C3:F3"/>
    <mergeCell ref="C4:F4"/>
    <mergeCell ref="C5:F5"/>
    <mergeCell ref="B6:B17"/>
  </mergeCells>
  <pageMargins left="0.7" right="0.7" top="0.75" bottom="0.75" header="0.3" footer="0.3"/>
  <pageSetup paperSize="9" orientation="portrait" r:id="rId1"/>
  <ignoredErrors>
    <ignoredError sqref="C115:F119 C123:F134 F120 F121 D121:E121 D120:E120 C122:E122 C120 C121 C97:F100 C103:F112 D101:F101 D102:F102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5"/>
  <sheetViews>
    <sheetView zoomScale="80" zoomScaleNormal="80" workbookViewId="0">
      <pane xSplit="2" ySplit="19" topLeftCell="C71" activePane="bottomRight" state="frozen"/>
      <selection pane="topRight" activeCell="C1" sqref="C1"/>
      <selection pane="bottomLeft" activeCell="A18" sqref="A18"/>
      <selection pane="bottomRight" activeCell="K84" sqref="K84"/>
    </sheetView>
  </sheetViews>
  <sheetFormatPr defaultRowHeight="12.75"/>
  <cols>
    <col min="1" max="1" width="30.5703125" style="118" customWidth="1"/>
    <col min="2" max="2" width="14.42578125" style="293" customWidth="1"/>
    <col min="3" max="9" width="9.140625" style="214"/>
    <col min="10" max="10" width="9.140625" style="155"/>
    <col min="11" max="16384" width="9.140625" style="118"/>
  </cols>
  <sheetData>
    <row r="1" spans="1:12">
      <c r="A1" s="116" t="s">
        <v>191</v>
      </c>
      <c r="I1" s="216"/>
      <c r="J1" s="218"/>
    </row>
    <row r="2" spans="1:12">
      <c r="A2" s="266" t="s">
        <v>0</v>
      </c>
      <c r="B2" s="267"/>
      <c r="C2" s="536" t="s">
        <v>169</v>
      </c>
      <c r="D2" s="523"/>
      <c r="E2" s="523"/>
      <c r="F2" s="523"/>
      <c r="G2" s="523"/>
      <c r="H2" s="523"/>
      <c r="I2" s="527"/>
    </row>
    <row r="3" spans="1:12">
      <c r="A3" s="268" t="s">
        <v>321</v>
      </c>
      <c r="B3" s="294"/>
      <c r="C3" s="535" t="s">
        <v>112</v>
      </c>
      <c r="D3" s="537"/>
      <c r="E3" s="537"/>
      <c r="F3" s="537"/>
      <c r="G3" s="537"/>
      <c r="H3" s="537"/>
      <c r="I3" s="527"/>
    </row>
    <row r="4" spans="1:12">
      <c r="A4" s="268" t="s">
        <v>661</v>
      </c>
      <c r="B4" s="294"/>
      <c r="C4" s="535" t="s">
        <v>170</v>
      </c>
      <c r="D4" s="537"/>
      <c r="E4" s="537"/>
      <c r="F4" s="537"/>
      <c r="G4" s="537"/>
      <c r="H4" s="537"/>
      <c r="I4" s="527"/>
    </row>
    <row r="5" spans="1:12">
      <c r="A5" s="268" t="s">
        <v>322</v>
      </c>
      <c r="B5" s="294"/>
      <c r="C5" s="535" t="s">
        <v>171</v>
      </c>
      <c r="D5" s="526"/>
      <c r="E5" s="526"/>
      <c r="F5" s="526"/>
      <c r="G5" s="526"/>
      <c r="H5" s="526"/>
      <c r="I5" s="526"/>
    </row>
    <row r="6" spans="1:12" s="47" customFormat="1">
      <c r="A6" s="269" t="s">
        <v>659</v>
      </c>
      <c r="B6" s="295"/>
      <c r="C6" s="538" t="s">
        <v>187</v>
      </c>
      <c r="D6" s="529"/>
      <c r="E6" s="529"/>
      <c r="F6" s="529"/>
      <c r="G6" s="529"/>
      <c r="H6" s="529"/>
      <c r="I6" s="530"/>
      <c r="J6" s="253"/>
    </row>
    <row r="7" spans="1:12">
      <c r="A7" s="268" t="s">
        <v>320</v>
      </c>
      <c r="B7" s="531" t="s">
        <v>145</v>
      </c>
      <c r="C7" s="217" t="s">
        <v>200</v>
      </c>
      <c r="D7" s="54" t="s">
        <v>207</v>
      </c>
      <c r="E7" s="54" t="s">
        <v>206</v>
      </c>
      <c r="F7" s="217" t="s">
        <v>200</v>
      </c>
      <c r="G7" s="217" t="s">
        <v>200</v>
      </c>
      <c r="H7" s="54" t="s">
        <v>205</v>
      </c>
      <c r="I7" s="54" t="s">
        <v>204</v>
      </c>
    </row>
    <row r="8" spans="1:12">
      <c r="A8" s="268" t="s">
        <v>268</v>
      </c>
      <c r="B8" s="531"/>
      <c r="C8" s="217">
        <v>149</v>
      </c>
      <c r="D8" s="217">
        <v>144.02000000000001</v>
      </c>
      <c r="E8" s="217">
        <v>141.5</v>
      </c>
      <c r="F8" s="217">
        <v>135.1</v>
      </c>
      <c r="G8" s="217">
        <v>128.6</v>
      </c>
      <c r="H8" s="217">
        <v>125.5</v>
      </c>
      <c r="I8" s="217">
        <v>122.5</v>
      </c>
    </row>
    <row r="9" spans="1:12">
      <c r="A9" s="268" t="s">
        <v>313</v>
      </c>
      <c r="B9" s="531"/>
      <c r="C9" s="217">
        <v>16</v>
      </c>
      <c r="D9" s="217">
        <v>16</v>
      </c>
      <c r="E9" s="217">
        <v>16</v>
      </c>
      <c r="F9" s="217">
        <v>15</v>
      </c>
      <c r="G9" s="217">
        <v>14</v>
      </c>
      <c r="H9" s="217">
        <v>14</v>
      </c>
      <c r="I9" s="217">
        <v>14</v>
      </c>
    </row>
    <row r="10" spans="1:12">
      <c r="A10" s="268" t="s">
        <v>415</v>
      </c>
      <c r="B10" s="531"/>
      <c r="C10" s="288" t="s">
        <v>114</v>
      </c>
      <c r="D10" s="288" t="s">
        <v>114</v>
      </c>
      <c r="E10" s="288" t="s">
        <v>114</v>
      </c>
      <c r="F10" s="288" t="s">
        <v>114</v>
      </c>
      <c r="G10" s="288" t="s">
        <v>114</v>
      </c>
      <c r="H10" s="288" t="s">
        <v>114</v>
      </c>
      <c r="I10" s="288" t="s">
        <v>114</v>
      </c>
    </row>
    <row r="11" spans="1:12">
      <c r="A11" s="268" t="s">
        <v>314</v>
      </c>
      <c r="B11" s="531"/>
      <c r="C11" s="217">
        <v>6</v>
      </c>
      <c r="D11" s="217">
        <v>3</v>
      </c>
      <c r="E11" s="217">
        <v>1</v>
      </c>
      <c r="F11" s="217">
        <v>3</v>
      </c>
      <c r="G11" s="217">
        <v>5</v>
      </c>
      <c r="H11" s="217">
        <v>3</v>
      </c>
      <c r="I11" s="217">
        <v>1</v>
      </c>
    </row>
    <row r="12" spans="1:12">
      <c r="A12" s="268" t="s">
        <v>315</v>
      </c>
      <c r="B12" s="531"/>
      <c r="C12" s="217" t="s">
        <v>203</v>
      </c>
      <c r="D12" s="217">
        <v>102</v>
      </c>
      <c r="E12" s="217">
        <v>100</v>
      </c>
      <c r="F12" s="217" t="s">
        <v>202</v>
      </c>
      <c r="G12" s="217" t="s">
        <v>201</v>
      </c>
      <c r="H12" s="217">
        <v>100</v>
      </c>
      <c r="I12" s="217">
        <v>100</v>
      </c>
      <c r="L12" s="34"/>
    </row>
    <row r="13" spans="1:12" s="117" customFormat="1">
      <c r="A13" s="268" t="s">
        <v>447</v>
      </c>
      <c r="B13" s="531"/>
      <c r="C13" s="319" t="s">
        <v>454</v>
      </c>
      <c r="D13" s="319" t="s">
        <v>454</v>
      </c>
      <c r="E13" s="319" t="s">
        <v>454</v>
      </c>
      <c r="F13" s="319" t="s">
        <v>454</v>
      </c>
      <c r="G13" s="319" t="s">
        <v>454</v>
      </c>
      <c r="H13" s="319" t="s">
        <v>454</v>
      </c>
      <c r="I13" s="319" t="s">
        <v>454</v>
      </c>
      <c r="J13" s="68"/>
      <c r="L13" s="325"/>
    </row>
    <row r="14" spans="1:12">
      <c r="A14" s="127" t="s">
        <v>316</v>
      </c>
      <c r="B14" s="531"/>
      <c r="C14" s="217" t="s">
        <v>95</v>
      </c>
      <c r="D14" s="217" t="s">
        <v>103</v>
      </c>
      <c r="E14" s="217" t="s">
        <v>103</v>
      </c>
      <c r="F14" s="217" t="s">
        <v>95</v>
      </c>
      <c r="G14" s="217" t="s">
        <v>95</v>
      </c>
      <c r="H14" s="217" t="s">
        <v>264</v>
      </c>
      <c r="I14" s="217" t="s">
        <v>264</v>
      </c>
      <c r="L14" s="34"/>
    </row>
    <row r="15" spans="1:12">
      <c r="A15" s="268" t="s">
        <v>317</v>
      </c>
      <c r="B15" s="531"/>
      <c r="C15" s="217">
        <v>1</v>
      </c>
      <c r="D15" s="217">
        <v>1</v>
      </c>
      <c r="E15" s="217">
        <v>1</v>
      </c>
      <c r="F15" s="217">
        <v>1</v>
      </c>
      <c r="G15" s="217">
        <v>1</v>
      </c>
      <c r="H15" s="217">
        <v>2</v>
      </c>
      <c r="I15" s="217">
        <v>2</v>
      </c>
      <c r="L15" s="34"/>
    </row>
    <row r="16" spans="1:12">
      <c r="A16" s="268" t="s">
        <v>318</v>
      </c>
      <c r="B16" s="531"/>
      <c r="C16" s="217"/>
      <c r="D16" s="58" t="s">
        <v>193</v>
      </c>
      <c r="E16" s="58" t="s">
        <v>54</v>
      </c>
      <c r="F16" s="217"/>
      <c r="G16" s="217"/>
      <c r="H16" s="58" t="s">
        <v>194</v>
      </c>
      <c r="I16" s="58" t="s">
        <v>195</v>
      </c>
      <c r="L16" s="34"/>
    </row>
    <row r="17" spans="1:9">
      <c r="A17" s="127" t="s">
        <v>319</v>
      </c>
      <c r="B17" s="531"/>
      <c r="C17" s="217"/>
      <c r="D17" s="217" t="s">
        <v>192</v>
      </c>
      <c r="E17" s="217">
        <v>1.63</v>
      </c>
      <c r="F17" s="217"/>
      <c r="G17" s="217"/>
      <c r="H17" s="217">
        <v>4.18</v>
      </c>
      <c r="I17" s="217">
        <v>5.75</v>
      </c>
    </row>
    <row r="18" spans="1:9">
      <c r="A18" s="268" t="s">
        <v>5</v>
      </c>
      <c r="B18" s="531"/>
      <c r="C18" s="217"/>
      <c r="D18" s="217"/>
      <c r="E18" s="217" t="s">
        <v>21</v>
      </c>
      <c r="F18" s="217"/>
      <c r="G18" s="217"/>
      <c r="H18" s="217" t="s">
        <v>21</v>
      </c>
      <c r="I18" s="217" t="s">
        <v>21</v>
      </c>
    </row>
    <row r="19" spans="1:9">
      <c r="A19" s="269" t="s">
        <v>6</v>
      </c>
      <c r="B19" s="534"/>
      <c r="C19" s="63" t="s">
        <v>115</v>
      </c>
      <c r="D19" s="63" t="s">
        <v>137</v>
      </c>
      <c r="E19" s="63" t="s">
        <v>137</v>
      </c>
      <c r="F19" s="63" t="s">
        <v>137</v>
      </c>
      <c r="G19" s="63" t="s">
        <v>137</v>
      </c>
      <c r="H19" s="63" t="s">
        <v>137</v>
      </c>
      <c r="I19" s="63" t="s">
        <v>137</v>
      </c>
    </row>
    <row r="20" spans="1:9">
      <c r="A20" s="151" t="s">
        <v>172</v>
      </c>
      <c r="B20" s="281"/>
      <c r="C20" s="137">
        <v>35</v>
      </c>
      <c r="D20" s="137">
        <v>57</v>
      </c>
      <c r="E20" s="137">
        <v>51</v>
      </c>
      <c r="F20" s="137">
        <v>25</v>
      </c>
      <c r="G20" s="137">
        <v>71</v>
      </c>
      <c r="H20" s="137">
        <v>94</v>
      </c>
      <c r="I20" s="137">
        <v>93</v>
      </c>
    </row>
    <row r="21" spans="1:9">
      <c r="A21" s="151" t="s">
        <v>146</v>
      </c>
      <c r="B21" s="281"/>
      <c r="C21" s="137">
        <v>13</v>
      </c>
      <c r="D21" s="137">
        <v>2</v>
      </c>
      <c r="E21" s="137">
        <v>8</v>
      </c>
      <c r="F21" s="137">
        <v>15</v>
      </c>
      <c r="G21" s="137">
        <v>9</v>
      </c>
      <c r="H21" s="137">
        <v>20</v>
      </c>
      <c r="I21" s="137">
        <v>23</v>
      </c>
    </row>
    <row r="22" spans="1:9">
      <c r="A22" s="270" t="s">
        <v>173</v>
      </c>
      <c r="B22" s="219"/>
      <c r="C22" s="137">
        <v>16</v>
      </c>
      <c r="D22" s="137">
        <v>45</v>
      </c>
      <c r="E22" s="137">
        <v>54</v>
      </c>
      <c r="F22" s="137">
        <v>7</v>
      </c>
      <c r="G22" s="137">
        <v>8</v>
      </c>
      <c r="H22" s="137">
        <v>13</v>
      </c>
      <c r="I22" s="137">
        <v>19</v>
      </c>
    </row>
    <row r="23" spans="1:9">
      <c r="A23" s="270" t="s">
        <v>174</v>
      </c>
      <c r="B23" s="219"/>
      <c r="C23" s="137">
        <v>1</v>
      </c>
      <c r="D23" s="137">
        <v>4</v>
      </c>
      <c r="E23" s="137">
        <v>3</v>
      </c>
      <c r="F23" s="137">
        <v>4</v>
      </c>
      <c r="G23" s="137">
        <v>2</v>
      </c>
      <c r="H23" s="137">
        <v>1</v>
      </c>
      <c r="I23" s="137"/>
    </row>
    <row r="24" spans="1:9">
      <c r="A24" s="271" t="s">
        <v>11</v>
      </c>
      <c r="B24" s="219" t="s">
        <v>10</v>
      </c>
      <c r="C24" s="137">
        <v>5</v>
      </c>
      <c r="D24" s="137">
        <v>18</v>
      </c>
      <c r="E24" s="137">
        <v>18</v>
      </c>
      <c r="F24" s="137">
        <v>14</v>
      </c>
      <c r="G24" s="137">
        <v>26</v>
      </c>
      <c r="H24" s="137">
        <v>12</v>
      </c>
      <c r="I24" s="137">
        <v>28</v>
      </c>
    </row>
    <row r="25" spans="1:9">
      <c r="A25" s="272" t="s">
        <v>12</v>
      </c>
      <c r="B25" s="292" t="s">
        <v>10</v>
      </c>
      <c r="C25" s="137">
        <v>1</v>
      </c>
      <c r="D25" s="137">
        <v>3</v>
      </c>
      <c r="E25" s="137">
        <v>11</v>
      </c>
      <c r="F25" s="137"/>
      <c r="G25" s="137">
        <v>3</v>
      </c>
      <c r="H25" s="137">
        <v>7</v>
      </c>
      <c r="I25" s="137">
        <v>11</v>
      </c>
    </row>
    <row r="26" spans="1:9">
      <c r="A26" s="272" t="s">
        <v>225</v>
      </c>
      <c r="B26" s="292" t="s">
        <v>10</v>
      </c>
      <c r="C26" s="137">
        <v>1</v>
      </c>
      <c r="D26" s="137">
        <v>8</v>
      </c>
      <c r="E26" s="137">
        <v>11</v>
      </c>
      <c r="F26" s="137">
        <v>2</v>
      </c>
      <c r="G26" s="137">
        <v>2</v>
      </c>
      <c r="H26" s="137">
        <v>3</v>
      </c>
      <c r="I26" s="137">
        <v>3</v>
      </c>
    </row>
    <row r="27" spans="1:9">
      <c r="A27" s="151" t="s">
        <v>153</v>
      </c>
      <c r="B27" s="281"/>
      <c r="C27" s="137">
        <v>30</v>
      </c>
      <c r="D27" s="137">
        <v>97</v>
      </c>
      <c r="E27" s="137">
        <v>83</v>
      </c>
      <c r="F27" s="137">
        <v>68</v>
      </c>
      <c r="G27" s="137">
        <v>80</v>
      </c>
      <c r="H27" s="137">
        <v>40</v>
      </c>
      <c r="I27" s="137">
        <v>73</v>
      </c>
    </row>
    <row r="28" spans="1:9">
      <c r="A28" s="271" t="s">
        <v>15</v>
      </c>
      <c r="B28" s="219" t="s">
        <v>10</v>
      </c>
      <c r="C28" s="137">
        <v>4</v>
      </c>
      <c r="D28" s="137">
        <v>23</v>
      </c>
      <c r="E28" s="137">
        <v>20</v>
      </c>
      <c r="F28" s="137">
        <v>11</v>
      </c>
      <c r="G28" s="137">
        <v>13</v>
      </c>
      <c r="H28" s="137">
        <v>5</v>
      </c>
      <c r="I28" s="137"/>
    </row>
    <row r="29" spans="1:9">
      <c r="A29" s="270" t="s">
        <v>175</v>
      </c>
      <c r="B29" s="219"/>
      <c r="C29" s="137">
        <v>2</v>
      </c>
      <c r="D29" s="137">
        <v>14</v>
      </c>
      <c r="E29" s="137">
        <v>12</v>
      </c>
      <c r="F29" s="137">
        <v>36</v>
      </c>
      <c r="G29" s="137">
        <v>17</v>
      </c>
      <c r="H29" s="137"/>
      <c r="I29" s="137">
        <v>3</v>
      </c>
    </row>
    <row r="30" spans="1:9">
      <c r="A30" s="271" t="s">
        <v>176</v>
      </c>
      <c r="B30" s="219" t="s">
        <v>10</v>
      </c>
      <c r="C30" s="137"/>
      <c r="D30" s="137"/>
      <c r="E30" s="137"/>
      <c r="F30" s="137">
        <v>1</v>
      </c>
      <c r="G30" s="137">
        <v>1</v>
      </c>
      <c r="H30" s="137">
        <v>1</v>
      </c>
      <c r="I30" s="137">
        <v>6</v>
      </c>
    </row>
    <row r="31" spans="1:9">
      <c r="A31" s="273" t="s">
        <v>16</v>
      </c>
      <c r="B31" s="219" t="s">
        <v>511</v>
      </c>
      <c r="C31" s="137"/>
      <c r="D31" s="137"/>
      <c r="E31" s="137">
        <v>3</v>
      </c>
      <c r="F31" s="137">
        <v>3</v>
      </c>
      <c r="G31" s="137">
        <v>5</v>
      </c>
      <c r="H31" s="137"/>
      <c r="I31" s="137"/>
    </row>
    <row r="32" spans="1:9">
      <c r="A32" s="271" t="s">
        <v>19</v>
      </c>
      <c r="B32" s="219" t="s">
        <v>10</v>
      </c>
      <c r="C32" s="137"/>
      <c r="D32" s="137">
        <v>2</v>
      </c>
      <c r="E32" s="137">
        <v>4</v>
      </c>
      <c r="F32" s="137"/>
      <c r="G32" s="137"/>
      <c r="H32" s="137">
        <v>1</v>
      </c>
      <c r="I32" s="137"/>
    </row>
    <row r="33" spans="1:9">
      <c r="A33" s="271" t="s">
        <v>177</v>
      </c>
      <c r="B33" s="219" t="s">
        <v>10</v>
      </c>
      <c r="C33" s="137"/>
      <c r="D33" s="137">
        <v>1</v>
      </c>
      <c r="E33" s="137"/>
      <c r="F33" s="137"/>
      <c r="G33" s="137"/>
      <c r="H33" s="137"/>
      <c r="I33" s="137"/>
    </row>
    <row r="34" spans="1:9">
      <c r="A34" s="50" t="s">
        <v>152</v>
      </c>
      <c r="B34" s="280"/>
      <c r="C34" s="137">
        <v>105</v>
      </c>
      <c r="D34" s="137">
        <v>45</v>
      </c>
      <c r="E34" s="137">
        <v>50</v>
      </c>
      <c r="F34" s="137">
        <v>45</v>
      </c>
      <c r="G34" s="137">
        <v>63</v>
      </c>
      <c r="H34" s="137">
        <v>20</v>
      </c>
      <c r="I34" s="137">
        <v>17</v>
      </c>
    </row>
    <row r="35" spans="1:9">
      <c r="A35" s="272" t="s">
        <v>397</v>
      </c>
      <c r="B35" s="319" t="s">
        <v>10</v>
      </c>
      <c r="C35" s="137">
        <v>3</v>
      </c>
      <c r="D35" s="137">
        <v>1</v>
      </c>
      <c r="E35" s="137">
        <v>7</v>
      </c>
      <c r="F35" s="137">
        <v>20</v>
      </c>
      <c r="G35" s="137">
        <v>9</v>
      </c>
      <c r="H35" s="137">
        <v>1</v>
      </c>
      <c r="I35" s="137">
        <v>17</v>
      </c>
    </row>
    <row r="36" spans="1:9">
      <c r="A36" s="274" t="s">
        <v>398</v>
      </c>
      <c r="B36" s="292" t="s">
        <v>511</v>
      </c>
      <c r="C36" s="137">
        <v>7</v>
      </c>
      <c r="D36" s="137">
        <v>30</v>
      </c>
      <c r="E36" s="137">
        <v>11</v>
      </c>
      <c r="F36" s="137">
        <v>12</v>
      </c>
      <c r="G36" s="137">
        <v>20</v>
      </c>
      <c r="H36" s="137">
        <v>21</v>
      </c>
      <c r="I36" s="137"/>
    </row>
    <row r="37" spans="1:9">
      <c r="A37" s="273" t="s">
        <v>25</v>
      </c>
      <c r="B37" s="219" t="s">
        <v>511</v>
      </c>
      <c r="C37" s="137"/>
      <c r="D37" s="137"/>
      <c r="E37" s="137"/>
      <c r="F37" s="137"/>
      <c r="G37" s="137">
        <v>2</v>
      </c>
      <c r="H37" s="137"/>
      <c r="I37" s="137">
        <v>2</v>
      </c>
    </row>
    <row r="38" spans="1:9">
      <c r="A38" s="273" t="s">
        <v>365</v>
      </c>
      <c r="B38" s="219" t="s">
        <v>511</v>
      </c>
      <c r="C38" s="137">
        <v>10</v>
      </c>
      <c r="D38" s="137">
        <v>50.000000000000007</v>
      </c>
      <c r="E38" s="137">
        <v>38</v>
      </c>
      <c r="F38" s="137">
        <v>25</v>
      </c>
      <c r="G38" s="137">
        <v>58</v>
      </c>
      <c r="H38" s="137">
        <v>20</v>
      </c>
      <c r="I38" s="137">
        <v>23</v>
      </c>
    </row>
    <row r="39" spans="1:9">
      <c r="A39" s="273" t="s">
        <v>399</v>
      </c>
      <c r="B39" s="219" t="s">
        <v>511</v>
      </c>
      <c r="C39" s="137"/>
      <c r="D39" s="137"/>
      <c r="E39" s="137"/>
      <c r="F39" s="137"/>
      <c r="G39" s="137">
        <v>2</v>
      </c>
      <c r="H39" s="137"/>
      <c r="I39" s="137"/>
    </row>
    <row r="40" spans="1:9">
      <c r="A40" s="151" t="s">
        <v>178</v>
      </c>
      <c r="B40" s="281"/>
      <c r="C40" s="137">
        <v>4</v>
      </c>
      <c r="D40" s="137">
        <v>2</v>
      </c>
      <c r="E40" s="137"/>
      <c r="F40" s="137"/>
      <c r="G40" s="137">
        <v>2</v>
      </c>
      <c r="H40" s="137"/>
      <c r="I40" s="137"/>
    </row>
    <row r="41" spans="1:9">
      <c r="A41" s="151" t="s">
        <v>26</v>
      </c>
      <c r="B41" s="281"/>
      <c r="C41" s="137">
        <v>13</v>
      </c>
      <c r="D41" s="137">
        <v>45</v>
      </c>
      <c r="E41" s="137">
        <v>30</v>
      </c>
      <c r="F41" s="137">
        <v>20</v>
      </c>
      <c r="G41" s="137">
        <v>9</v>
      </c>
      <c r="H41" s="137">
        <v>8</v>
      </c>
      <c r="I41" s="137"/>
    </row>
    <row r="42" spans="1:9">
      <c r="A42" s="151" t="s">
        <v>27</v>
      </c>
      <c r="B42" s="281"/>
      <c r="C42" s="137">
        <v>3</v>
      </c>
      <c r="D42" s="137">
        <v>10</v>
      </c>
      <c r="E42" s="137">
        <v>7</v>
      </c>
      <c r="F42" s="137"/>
      <c r="G42" s="137"/>
      <c r="H42" s="137">
        <v>5</v>
      </c>
      <c r="I42" s="137">
        <v>1</v>
      </c>
    </row>
    <row r="43" spans="1:9">
      <c r="A43" s="273" t="s">
        <v>400</v>
      </c>
      <c r="B43" s="219" t="s">
        <v>511</v>
      </c>
      <c r="C43" s="137"/>
      <c r="D43" s="137">
        <v>4</v>
      </c>
      <c r="E43" s="137">
        <v>2</v>
      </c>
      <c r="F43" s="137">
        <v>1</v>
      </c>
      <c r="G43" s="137">
        <v>1</v>
      </c>
      <c r="H43" s="137"/>
      <c r="I43" s="137"/>
    </row>
    <row r="44" spans="1:9">
      <c r="A44" s="273" t="s">
        <v>32</v>
      </c>
      <c r="B44" s="219" t="s">
        <v>511</v>
      </c>
      <c r="C44" s="137"/>
      <c r="D44" s="137">
        <v>18</v>
      </c>
      <c r="E44" s="137">
        <v>1</v>
      </c>
      <c r="F44" s="137">
        <v>3</v>
      </c>
      <c r="G44" s="137">
        <v>3</v>
      </c>
      <c r="H44" s="137">
        <v>2</v>
      </c>
      <c r="I44" s="137"/>
    </row>
    <row r="45" spans="1:9">
      <c r="A45" s="273" t="s">
        <v>33</v>
      </c>
      <c r="B45" s="219" t="s">
        <v>511</v>
      </c>
      <c r="C45" s="137">
        <v>1</v>
      </c>
      <c r="D45" s="137">
        <v>11</v>
      </c>
      <c r="E45" s="137">
        <v>4</v>
      </c>
      <c r="F45" s="137"/>
      <c r="G45" s="137"/>
      <c r="H45" s="137"/>
      <c r="I45" s="137"/>
    </row>
    <row r="46" spans="1:9">
      <c r="A46" s="273" t="s">
        <v>35</v>
      </c>
      <c r="B46" s="219" t="s">
        <v>511</v>
      </c>
      <c r="C46" s="137">
        <v>7</v>
      </c>
      <c r="D46" s="137">
        <v>30</v>
      </c>
      <c r="E46" s="137">
        <v>12</v>
      </c>
      <c r="F46" s="137">
        <v>14</v>
      </c>
      <c r="G46" s="137">
        <v>5</v>
      </c>
      <c r="H46" s="137">
        <v>3</v>
      </c>
      <c r="I46" s="137">
        <v>2</v>
      </c>
    </row>
    <row r="47" spans="1:9">
      <c r="A47" s="273" t="s">
        <v>36</v>
      </c>
      <c r="B47" s="219" t="s">
        <v>511</v>
      </c>
      <c r="C47" s="137"/>
      <c r="D47" s="137"/>
      <c r="E47" s="137">
        <v>1</v>
      </c>
      <c r="F47" s="137"/>
      <c r="G47" s="137"/>
      <c r="H47" s="137"/>
      <c r="I47" s="137"/>
    </row>
    <row r="48" spans="1:9">
      <c r="A48" s="273" t="s">
        <v>401</v>
      </c>
      <c r="B48" s="219" t="s">
        <v>511</v>
      </c>
      <c r="C48" s="137">
        <v>6</v>
      </c>
      <c r="D48" s="137">
        <v>34</v>
      </c>
      <c r="E48" s="137">
        <v>8</v>
      </c>
      <c r="F48" s="137">
        <v>2</v>
      </c>
      <c r="G48" s="137">
        <v>15</v>
      </c>
      <c r="H48" s="137"/>
      <c r="I48" s="137"/>
    </row>
    <row r="49" spans="1:9">
      <c r="A49" s="271" t="s">
        <v>179</v>
      </c>
      <c r="B49" s="219" t="s">
        <v>10</v>
      </c>
      <c r="C49" s="137"/>
      <c r="D49" s="137">
        <v>1</v>
      </c>
      <c r="E49" s="137">
        <v>1</v>
      </c>
      <c r="F49" s="137">
        <v>2</v>
      </c>
      <c r="G49" s="137"/>
      <c r="H49" s="137"/>
      <c r="I49" s="137"/>
    </row>
    <row r="50" spans="1:9">
      <c r="A50" s="273" t="s">
        <v>357</v>
      </c>
      <c r="B50" s="219" t="s">
        <v>511</v>
      </c>
      <c r="C50" s="137"/>
      <c r="D50" s="137">
        <v>2</v>
      </c>
      <c r="E50" s="137">
        <v>1</v>
      </c>
      <c r="F50" s="137">
        <v>4</v>
      </c>
      <c r="G50" s="137">
        <v>5</v>
      </c>
      <c r="H50" s="137">
        <v>1</v>
      </c>
      <c r="I50" s="137"/>
    </row>
    <row r="51" spans="1:9">
      <c r="A51" s="271" t="s">
        <v>180</v>
      </c>
      <c r="B51" s="219" t="s">
        <v>10</v>
      </c>
      <c r="C51" s="137">
        <v>1</v>
      </c>
      <c r="D51" s="137">
        <v>2</v>
      </c>
      <c r="E51" s="137">
        <v>3</v>
      </c>
      <c r="F51" s="137"/>
      <c r="G51" s="137"/>
      <c r="H51" s="137"/>
      <c r="I51" s="137"/>
    </row>
    <row r="52" spans="1:9">
      <c r="A52" s="270" t="s">
        <v>356</v>
      </c>
      <c r="B52" s="219"/>
      <c r="C52" s="137"/>
      <c r="D52" s="137"/>
      <c r="E52" s="137">
        <v>1</v>
      </c>
      <c r="F52" s="137"/>
      <c r="G52" s="137"/>
      <c r="H52" s="137">
        <v>1</v>
      </c>
      <c r="I52" s="137"/>
    </row>
    <row r="53" spans="1:9">
      <c r="A53" s="271" t="s">
        <v>402</v>
      </c>
      <c r="B53" s="219" t="s">
        <v>10</v>
      </c>
      <c r="C53" s="137">
        <v>11</v>
      </c>
      <c r="D53" s="137">
        <v>23</v>
      </c>
      <c r="E53" s="137">
        <v>19</v>
      </c>
      <c r="F53" s="137">
        <v>19</v>
      </c>
      <c r="G53" s="137">
        <v>1</v>
      </c>
      <c r="H53" s="137"/>
      <c r="I53" s="137"/>
    </row>
    <row r="54" spans="1:9">
      <c r="A54" s="270" t="s">
        <v>181</v>
      </c>
      <c r="B54" s="219"/>
      <c r="C54" s="137">
        <v>1</v>
      </c>
      <c r="D54" s="137">
        <v>6</v>
      </c>
      <c r="E54" s="137"/>
      <c r="F54" s="137">
        <v>1</v>
      </c>
      <c r="G54" s="137">
        <v>2</v>
      </c>
      <c r="H54" s="137"/>
      <c r="I54" s="137"/>
    </row>
    <row r="55" spans="1:9">
      <c r="A55" s="271" t="s">
        <v>39</v>
      </c>
      <c r="B55" s="219" t="s">
        <v>10</v>
      </c>
      <c r="C55" s="137"/>
      <c r="D55" s="137"/>
      <c r="E55" s="137">
        <v>1</v>
      </c>
      <c r="F55" s="137"/>
      <c r="G55" s="137"/>
      <c r="H55" s="137"/>
      <c r="I55" s="137"/>
    </row>
    <row r="56" spans="1:9">
      <c r="A56" s="271" t="s">
        <v>182</v>
      </c>
      <c r="B56" s="219" t="s">
        <v>10</v>
      </c>
      <c r="C56" s="137"/>
      <c r="D56" s="137"/>
      <c r="E56" s="137">
        <v>1</v>
      </c>
      <c r="F56" s="137"/>
      <c r="G56" s="137"/>
      <c r="H56" s="137"/>
      <c r="I56" s="137"/>
    </row>
    <row r="57" spans="1:9">
      <c r="A57" s="271" t="s">
        <v>183</v>
      </c>
      <c r="B57" s="219" t="s">
        <v>10</v>
      </c>
      <c r="C57" s="137"/>
      <c r="D57" s="137"/>
      <c r="E57" s="137">
        <v>1</v>
      </c>
      <c r="F57" s="137">
        <v>1</v>
      </c>
      <c r="G57" s="137"/>
      <c r="H57" s="137"/>
      <c r="I57" s="137"/>
    </row>
    <row r="58" spans="1:9">
      <c r="A58" s="271" t="s">
        <v>40</v>
      </c>
      <c r="B58" s="219" t="s">
        <v>10</v>
      </c>
      <c r="C58" s="137"/>
      <c r="D58" s="137"/>
      <c r="E58" s="137"/>
      <c r="F58" s="137"/>
      <c r="G58" s="137"/>
      <c r="H58" s="137">
        <v>1</v>
      </c>
      <c r="I58" s="137"/>
    </row>
    <row r="59" spans="1:9">
      <c r="A59" s="151" t="s">
        <v>184</v>
      </c>
      <c r="B59" s="281"/>
      <c r="C59" s="137">
        <v>2</v>
      </c>
      <c r="D59" s="137">
        <v>23</v>
      </c>
      <c r="E59" s="137">
        <v>19</v>
      </c>
      <c r="F59" s="137"/>
      <c r="G59" s="137">
        <v>28</v>
      </c>
      <c r="H59" s="137"/>
      <c r="I59" s="137"/>
    </row>
    <row r="60" spans="1:9">
      <c r="A60" s="271" t="s">
        <v>41</v>
      </c>
      <c r="B60" s="219" t="s">
        <v>10</v>
      </c>
      <c r="C60" s="137">
        <v>3</v>
      </c>
      <c r="D60" s="137">
        <v>16</v>
      </c>
      <c r="E60" s="137">
        <v>10</v>
      </c>
      <c r="F60" s="137">
        <v>4</v>
      </c>
      <c r="G60" s="137">
        <v>1</v>
      </c>
      <c r="H60" s="137">
        <v>1</v>
      </c>
      <c r="I60" s="137">
        <v>1</v>
      </c>
    </row>
    <row r="61" spans="1:9">
      <c r="A61" s="271" t="s">
        <v>42</v>
      </c>
      <c r="B61" s="219" t="s">
        <v>10</v>
      </c>
      <c r="C61" s="137"/>
      <c r="D61" s="137"/>
      <c r="E61" s="137"/>
      <c r="F61" s="137">
        <v>1</v>
      </c>
      <c r="G61" s="137">
        <v>1</v>
      </c>
      <c r="H61" s="137">
        <v>1</v>
      </c>
      <c r="I61" s="137"/>
    </row>
    <row r="62" spans="1:9">
      <c r="A62" s="271" t="s">
        <v>185</v>
      </c>
      <c r="B62" s="219" t="s">
        <v>10</v>
      </c>
      <c r="C62" s="137"/>
      <c r="D62" s="137"/>
      <c r="E62" s="137">
        <v>3</v>
      </c>
      <c r="F62" s="137"/>
      <c r="G62" s="137"/>
      <c r="H62" s="137"/>
      <c r="I62" s="137"/>
    </row>
    <row r="63" spans="1:9">
      <c r="A63" s="273" t="s">
        <v>383</v>
      </c>
      <c r="B63" s="219" t="s">
        <v>511</v>
      </c>
      <c r="C63" s="137"/>
      <c r="D63" s="137">
        <v>1</v>
      </c>
      <c r="E63" s="137">
        <v>2</v>
      </c>
      <c r="F63" s="137"/>
      <c r="G63" s="137">
        <v>1</v>
      </c>
      <c r="H63" s="137"/>
      <c r="I63" s="137"/>
    </row>
    <row r="64" spans="1:9">
      <c r="A64" s="273" t="s">
        <v>43</v>
      </c>
      <c r="B64" s="219" t="s">
        <v>511</v>
      </c>
      <c r="C64" s="137"/>
      <c r="D64" s="137">
        <v>2</v>
      </c>
      <c r="E64" s="137"/>
      <c r="F64" s="137"/>
      <c r="G64" s="137"/>
      <c r="H64" s="137"/>
      <c r="I64" s="137"/>
    </row>
    <row r="65" spans="1:9">
      <c r="A65" s="273" t="s">
        <v>186</v>
      </c>
      <c r="B65" s="219" t="s">
        <v>511</v>
      </c>
      <c r="C65" s="137">
        <v>1</v>
      </c>
      <c r="D65" s="137">
        <v>5</v>
      </c>
      <c r="E65" s="137">
        <v>3</v>
      </c>
      <c r="F65" s="137"/>
      <c r="G65" s="137"/>
      <c r="H65" s="137">
        <v>1</v>
      </c>
      <c r="I65" s="137"/>
    </row>
    <row r="66" spans="1:9">
      <c r="A66" s="273" t="s">
        <v>187</v>
      </c>
      <c r="B66" s="219" t="s">
        <v>511</v>
      </c>
      <c r="C66" s="137">
        <v>2</v>
      </c>
      <c r="D66" s="137">
        <v>3</v>
      </c>
      <c r="E66" s="137">
        <v>6</v>
      </c>
      <c r="F66" s="137">
        <v>2</v>
      </c>
      <c r="G66" s="137">
        <v>4</v>
      </c>
      <c r="H66" s="137">
        <v>4</v>
      </c>
      <c r="I66" s="137">
        <v>3</v>
      </c>
    </row>
    <row r="67" spans="1:9">
      <c r="A67" s="273" t="s">
        <v>47</v>
      </c>
      <c r="B67" s="219" t="s">
        <v>511</v>
      </c>
      <c r="C67" s="137">
        <v>1</v>
      </c>
      <c r="D67" s="137">
        <v>34</v>
      </c>
      <c r="E67" s="137">
        <v>9</v>
      </c>
      <c r="F67" s="137">
        <v>1</v>
      </c>
      <c r="G67" s="137">
        <v>3</v>
      </c>
      <c r="H67" s="137"/>
      <c r="I67" s="137"/>
    </row>
    <row r="68" spans="1:9">
      <c r="A68" s="273" t="s">
        <v>188</v>
      </c>
      <c r="B68" s="219" t="s">
        <v>511</v>
      </c>
      <c r="C68" s="137"/>
      <c r="D68" s="137">
        <v>6</v>
      </c>
      <c r="E68" s="137">
        <v>4</v>
      </c>
      <c r="F68" s="137"/>
      <c r="G68" s="137">
        <v>4</v>
      </c>
      <c r="H68" s="137">
        <v>1</v>
      </c>
      <c r="I68" s="137"/>
    </row>
    <row r="69" spans="1:9">
      <c r="A69" s="273" t="s">
        <v>403</v>
      </c>
      <c r="B69" s="219" t="s">
        <v>511</v>
      </c>
      <c r="C69" s="137">
        <v>1</v>
      </c>
      <c r="D69" s="137"/>
      <c r="E69" s="137"/>
      <c r="F69" s="137"/>
      <c r="G69" s="137"/>
      <c r="H69" s="137"/>
      <c r="I69" s="137"/>
    </row>
    <row r="70" spans="1:9">
      <c r="A70" s="273" t="s">
        <v>48</v>
      </c>
      <c r="B70" s="219" t="s">
        <v>511</v>
      </c>
      <c r="C70" s="137">
        <v>8</v>
      </c>
      <c r="D70" s="137">
        <v>36</v>
      </c>
      <c r="E70" s="137">
        <v>31</v>
      </c>
      <c r="F70" s="137">
        <v>14</v>
      </c>
      <c r="G70" s="137">
        <v>10</v>
      </c>
      <c r="H70" s="137">
        <v>12</v>
      </c>
      <c r="I70" s="137">
        <v>2</v>
      </c>
    </row>
    <row r="71" spans="1:9">
      <c r="A71" s="273" t="s">
        <v>189</v>
      </c>
      <c r="B71" s="219" t="s">
        <v>511</v>
      </c>
      <c r="C71" s="137">
        <v>1</v>
      </c>
      <c r="D71" s="137">
        <v>6</v>
      </c>
      <c r="E71" s="137">
        <v>6</v>
      </c>
      <c r="F71" s="137">
        <v>7</v>
      </c>
      <c r="G71" s="137">
        <v>7</v>
      </c>
      <c r="H71" s="137"/>
      <c r="I71" s="137"/>
    </row>
    <row r="72" spans="1:9">
      <c r="A72" s="273" t="s">
        <v>246</v>
      </c>
      <c r="B72" s="219" t="s">
        <v>511</v>
      </c>
      <c r="C72" s="137"/>
      <c r="D72" s="137">
        <v>1</v>
      </c>
      <c r="E72" s="137">
        <v>1</v>
      </c>
      <c r="F72" s="137">
        <v>1</v>
      </c>
      <c r="G72" s="137">
        <v>1</v>
      </c>
      <c r="H72" s="137">
        <v>1</v>
      </c>
      <c r="I72" s="137"/>
    </row>
    <row r="73" spans="1:9">
      <c r="A73" s="273" t="s">
        <v>249</v>
      </c>
      <c r="B73" s="219" t="s">
        <v>511</v>
      </c>
      <c r="C73" s="137">
        <v>1</v>
      </c>
      <c r="D73" s="137">
        <v>1</v>
      </c>
      <c r="E73" s="137">
        <v>2</v>
      </c>
      <c r="F73" s="137">
        <v>3</v>
      </c>
      <c r="G73" s="137">
        <v>8</v>
      </c>
      <c r="H73" s="137">
        <v>5</v>
      </c>
      <c r="I73" s="137">
        <v>14</v>
      </c>
    </row>
    <row r="74" spans="1:9">
      <c r="A74" s="271" t="s">
        <v>190</v>
      </c>
      <c r="B74" s="219" t="s">
        <v>10</v>
      </c>
      <c r="C74" s="137"/>
      <c r="D74" s="137">
        <v>2</v>
      </c>
      <c r="E74" s="137">
        <v>1</v>
      </c>
      <c r="F74" s="137"/>
      <c r="G74" s="137">
        <v>1</v>
      </c>
      <c r="H74" s="137"/>
      <c r="I74" s="137"/>
    </row>
    <row r="75" spans="1:9">
      <c r="A75" s="273" t="s">
        <v>50</v>
      </c>
      <c r="B75" s="219" t="s">
        <v>511</v>
      </c>
      <c r="C75" s="137"/>
      <c r="D75" s="137"/>
      <c r="E75" s="137">
        <v>2</v>
      </c>
      <c r="F75" s="137"/>
      <c r="G75" s="137"/>
      <c r="H75" s="137"/>
      <c r="I75" s="137"/>
    </row>
    <row r="76" spans="1:9">
      <c r="A76" s="270" t="s">
        <v>404</v>
      </c>
      <c r="B76" s="219"/>
      <c r="C76" s="137"/>
      <c r="D76" s="137">
        <v>1</v>
      </c>
      <c r="E76" s="137">
        <v>2</v>
      </c>
      <c r="F76" s="137"/>
      <c r="G76" s="137"/>
      <c r="H76" s="137"/>
      <c r="I76" s="137"/>
    </row>
    <row r="77" spans="1:9">
      <c r="A77" s="268"/>
      <c r="B77" s="219"/>
      <c r="C77" s="137"/>
      <c r="D77" s="137"/>
      <c r="E77" s="137"/>
      <c r="F77" s="137"/>
      <c r="G77" s="137"/>
      <c r="H77" s="137"/>
      <c r="I77" s="137"/>
    </row>
    <row r="78" spans="1:9">
      <c r="A78" s="275" t="s">
        <v>52</v>
      </c>
      <c r="B78" s="243"/>
      <c r="C78" s="64">
        <f t="shared" ref="C78:I78" si="0">SUM(C20:C76)</f>
        <v>300</v>
      </c>
      <c r="D78" s="64">
        <f t="shared" si="0"/>
        <v>725</v>
      </c>
      <c r="E78" s="64">
        <f t="shared" si="0"/>
        <v>578</v>
      </c>
      <c r="F78" s="64">
        <f t="shared" si="0"/>
        <v>388</v>
      </c>
      <c r="G78" s="64">
        <f t="shared" si="0"/>
        <v>503</v>
      </c>
      <c r="H78" s="64">
        <f t="shared" si="0"/>
        <v>306</v>
      </c>
      <c r="I78" s="65">
        <f t="shared" si="0"/>
        <v>341</v>
      </c>
    </row>
    <row r="79" spans="1:9">
      <c r="A79" s="50" t="s">
        <v>53</v>
      </c>
      <c r="B79" s="122"/>
      <c r="C79" s="217">
        <v>32</v>
      </c>
      <c r="D79" s="217">
        <v>43</v>
      </c>
      <c r="E79" s="217">
        <v>47</v>
      </c>
      <c r="F79" s="217">
        <v>33</v>
      </c>
      <c r="G79" s="217">
        <v>39</v>
      </c>
      <c r="H79" s="217">
        <v>30</v>
      </c>
      <c r="I79" s="217">
        <v>19</v>
      </c>
    </row>
    <row r="81" spans="1:11">
      <c r="A81" s="128" t="s">
        <v>56</v>
      </c>
      <c r="B81" s="122"/>
      <c r="C81" s="137"/>
      <c r="D81" s="137"/>
      <c r="E81" s="137">
        <v>2800</v>
      </c>
      <c r="F81" s="137"/>
      <c r="G81" s="137"/>
      <c r="H81" s="137">
        <v>2300</v>
      </c>
      <c r="I81" s="137">
        <v>3795.478260869565</v>
      </c>
      <c r="J81" s="67"/>
      <c r="K81" s="57"/>
    </row>
    <row r="82" spans="1:11">
      <c r="A82" s="127" t="s">
        <v>208</v>
      </c>
      <c r="B82" s="122"/>
      <c r="C82" s="217">
        <v>1290</v>
      </c>
      <c r="D82" s="217">
        <v>10000</v>
      </c>
      <c r="E82" s="217">
        <v>5000</v>
      </c>
      <c r="F82" s="217">
        <v>6450</v>
      </c>
      <c r="G82" s="217">
        <v>8600</v>
      </c>
      <c r="H82" s="217">
        <v>25</v>
      </c>
      <c r="I82" s="217">
        <v>11</v>
      </c>
      <c r="J82" s="67"/>
      <c r="K82" s="57"/>
    </row>
    <row r="83" spans="1:11">
      <c r="A83" s="128" t="s">
        <v>156</v>
      </c>
      <c r="B83" s="122"/>
      <c r="C83" s="57">
        <f>C82/C78</f>
        <v>4.3</v>
      </c>
      <c r="D83" s="57">
        <f t="shared" ref="D83:G83" si="1">D82/D78</f>
        <v>13.793103448275861</v>
      </c>
      <c r="E83" s="57">
        <f>E82/E78</f>
        <v>8.6505190311418687</v>
      </c>
      <c r="F83" s="57">
        <f t="shared" si="1"/>
        <v>16.623711340206185</v>
      </c>
      <c r="G83" s="57">
        <f t="shared" si="1"/>
        <v>17.097415506958249</v>
      </c>
      <c r="H83" s="57">
        <f>H82/H78</f>
        <v>8.1699346405228759E-2</v>
      </c>
      <c r="I83" s="57">
        <f>I82/I78</f>
        <v>3.2258064516129031E-2</v>
      </c>
      <c r="J83" s="67"/>
      <c r="K83" s="57"/>
    </row>
    <row r="84" spans="1:11">
      <c r="B84" s="122"/>
      <c r="C84" s="57"/>
      <c r="D84" s="57"/>
      <c r="E84" s="57"/>
      <c r="F84" s="57"/>
      <c r="G84" s="57"/>
      <c r="H84" s="57"/>
      <c r="I84" s="57"/>
      <c r="J84" s="67"/>
      <c r="K84" s="57"/>
    </row>
    <row r="85" spans="1:11">
      <c r="A85" s="116" t="s">
        <v>158</v>
      </c>
      <c r="B85" s="122"/>
      <c r="C85" s="135">
        <v>0.84050000000000002</v>
      </c>
      <c r="D85" s="135">
        <v>0.94330000000000003</v>
      </c>
      <c r="E85" s="135">
        <v>0.93740000000000001</v>
      </c>
      <c r="F85" s="135">
        <v>0.92269999999999996</v>
      </c>
      <c r="G85" s="135">
        <v>0.91300000000000003</v>
      </c>
      <c r="H85" s="135">
        <v>0.86360000000000003</v>
      </c>
      <c r="I85" s="135">
        <v>0.85250000000000004</v>
      </c>
      <c r="J85" s="67"/>
      <c r="K85" s="135"/>
    </row>
    <row r="86" spans="1:11">
      <c r="A86" s="116" t="s">
        <v>159</v>
      </c>
      <c r="B86" s="122"/>
      <c r="C86" s="135">
        <v>9.1029999999999998</v>
      </c>
      <c r="D86" s="135">
        <v>10.31</v>
      </c>
      <c r="E86" s="135">
        <v>12.09</v>
      </c>
      <c r="F86" s="135">
        <v>8.6180000000000003</v>
      </c>
      <c r="G86" s="135">
        <v>9.8729999999999993</v>
      </c>
      <c r="H86" s="135">
        <v>8.5630000000000006</v>
      </c>
      <c r="I86" s="135">
        <v>4.3419999999999996</v>
      </c>
      <c r="J86" s="67"/>
      <c r="K86" s="135"/>
    </row>
    <row r="87" spans="1:11">
      <c r="A87" s="128"/>
      <c r="B87" s="122"/>
      <c r="C87" s="135"/>
      <c r="D87" s="135"/>
      <c r="E87" s="135"/>
      <c r="F87" s="135"/>
      <c r="G87" s="135"/>
      <c r="H87" s="135"/>
      <c r="I87" s="135"/>
      <c r="J87" s="67"/>
      <c r="K87" s="135"/>
    </row>
    <row r="88" spans="1:11">
      <c r="A88" s="124" t="s">
        <v>711</v>
      </c>
      <c r="B88" s="122"/>
      <c r="C88" s="135">
        <f>SUM(C31,C36:C39,C43:C48,C50,C63:C73,C75)</f>
        <v>46</v>
      </c>
      <c r="D88" s="311">
        <f t="shared" ref="D88:I88" si="2">SUM(D31,D36:D39,D43:D48,D50,D63:D73,D75)</f>
        <v>274</v>
      </c>
      <c r="E88" s="311">
        <f t="shared" si="2"/>
        <v>147</v>
      </c>
      <c r="F88" s="311">
        <f t="shared" si="2"/>
        <v>92</v>
      </c>
      <c r="G88" s="311">
        <f t="shared" si="2"/>
        <v>154</v>
      </c>
      <c r="H88" s="311">
        <f t="shared" si="2"/>
        <v>71</v>
      </c>
      <c r="I88" s="311">
        <f t="shared" si="2"/>
        <v>46</v>
      </c>
      <c r="J88" s="67"/>
      <c r="K88" s="135"/>
    </row>
    <row r="89" spans="1:11">
      <c r="A89" s="119" t="s">
        <v>712</v>
      </c>
      <c r="B89" s="122"/>
      <c r="C89" s="135">
        <f>SUM(C24:C26,C28,C32:C33,C49,C51,C53,C55:C58,C60:C62,C74,C35,C30)</f>
        <v>29</v>
      </c>
      <c r="D89" s="311">
        <f t="shared" ref="D89:I89" si="3">SUM(D24:D26,D28,D32:D33,D49,D51,D53,D55:D58,D60:D62,D74,D35,D30)</f>
        <v>100</v>
      </c>
      <c r="E89" s="311">
        <f t="shared" si="3"/>
        <v>111</v>
      </c>
      <c r="F89" s="311">
        <f t="shared" si="3"/>
        <v>75</v>
      </c>
      <c r="G89" s="311">
        <f t="shared" si="3"/>
        <v>58</v>
      </c>
      <c r="H89" s="311">
        <f t="shared" si="3"/>
        <v>33</v>
      </c>
      <c r="I89" s="311">
        <f t="shared" si="3"/>
        <v>66</v>
      </c>
      <c r="J89" s="68"/>
      <c r="K89" s="117"/>
    </row>
    <row r="90" spans="1:11">
      <c r="A90" s="123" t="s">
        <v>713</v>
      </c>
      <c r="B90" s="122"/>
      <c r="C90" s="122">
        <v>0</v>
      </c>
      <c r="D90" s="122">
        <v>0</v>
      </c>
      <c r="E90" s="122">
        <v>0</v>
      </c>
      <c r="F90" s="122">
        <v>0</v>
      </c>
      <c r="G90" s="122">
        <v>0</v>
      </c>
      <c r="H90" s="122">
        <v>0</v>
      </c>
      <c r="I90" s="122">
        <v>0</v>
      </c>
      <c r="J90" s="68"/>
      <c r="K90" s="117"/>
    </row>
    <row r="91" spans="1:11">
      <c r="A91" s="128" t="s">
        <v>426</v>
      </c>
      <c r="B91" s="122"/>
      <c r="C91" s="57">
        <f>SUM(C88:C90)</f>
        <v>75</v>
      </c>
      <c r="D91" s="57">
        <f t="shared" ref="D91:I91" si="4">SUM(D88:D90)</f>
        <v>374</v>
      </c>
      <c r="E91" s="57">
        <f t="shared" si="4"/>
        <v>258</v>
      </c>
      <c r="F91" s="57">
        <f t="shared" si="4"/>
        <v>167</v>
      </c>
      <c r="G91" s="57">
        <f t="shared" si="4"/>
        <v>212</v>
      </c>
      <c r="H91" s="57">
        <f t="shared" si="4"/>
        <v>104</v>
      </c>
      <c r="I91" s="200">
        <f t="shared" si="4"/>
        <v>112</v>
      </c>
      <c r="J91" s="118"/>
      <c r="K91" s="117"/>
    </row>
    <row r="92" spans="1:11">
      <c r="A92" s="128"/>
      <c r="B92" s="309"/>
      <c r="C92" s="57"/>
      <c r="D92" s="57"/>
      <c r="E92" s="57"/>
      <c r="F92" s="57"/>
      <c r="G92" s="57"/>
      <c r="H92" s="57"/>
      <c r="I92" s="57"/>
      <c r="J92" s="95" t="s">
        <v>162</v>
      </c>
      <c r="K92" s="117"/>
    </row>
    <row r="93" spans="1:11">
      <c r="A93" s="124" t="s">
        <v>714</v>
      </c>
      <c r="B93" s="122"/>
      <c r="C93" s="135">
        <f>(C88/C91)*100</f>
        <v>61.333333333333329</v>
      </c>
      <c r="D93" s="311">
        <f>(D88/D91)*100</f>
        <v>73.262032085561501</v>
      </c>
      <c r="E93" s="311">
        <f t="shared" ref="E93:I93" si="5">(E88/E91)*100</f>
        <v>56.97674418604651</v>
      </c>
      <c r="F93" s="311">
        <f t="shared" si="5"/>
        <v>55.08982035928144</v>
      </c>
      <c r="G93" s="311">
        <f t="shared" si="5"/>
        <v>72.641509433962256</v>
      </c>
      <c r="H93" s="311">
        <f t="shared" si="5"/>
        <v>68.269230769230774</v>
      </c>
      <c r="I93" s="311">
        <f t="shared" si="5"/>
        <v>41.071428571428569</v>
      </c>
      <c r="J93" s="66">
        <f>AVERAGE(C93:I93)</f>
        <v>61.234871248406343</v>
      </c>
      <c r="K93" s="117"/>
    </row>
    <row r="94" spans="1:11">
      <c r="A94" s="119" t="s">
        <v>715</v>
      </c>
      <c r="C94" s="135">
        <f>(C89/C91)*100</f>
        <v>38.666666666666664</v>
      </c>
      <c r="D94" s="311">
        <f>(D89/D91)*100</f>
        <v>26.737967914438503</v>
      </c>
      <c r="E94" s="311">
        <f t="shared" ref="E94:I94" si="6">(E89/E91)*100</f>
        <v>43.02325581395349</v>
      </c>
      <c r="F94" s="311">
        <f t="shared" si="6"/>
        <v>44.91017964071856</v>
      </c>
      <c r="G94" s="311">
        <f t="shared" si="6"/>
        <v>27.358490566037734</v>
      </c>
      <c r="H94" s="311">
        <f t="shared" si="6"/>
        <v>31.73076923076923</v>
      </c>
      <c r="I94" s="311">
        <f t="shared" si="6"/>
        <v>58.928571428571431</v>
      </c>
      <c r="J94" s="66">
        <f t="shared" ref="J94:J149" si="7">AVERAGE(C94:I94)</f>
        <v>38.765128751593657</v>
      </c>
    </row>
    <row r="95" spans="1:11">
      <c r="A95" s="123" t="s">
        <v>716</v>
      </c>
      <c r="C95" s="135">
        <v>0</v>
      </c>
      <c r="D95" s="135">
        <v>0</v>
      </c>
      <c r="E95" s="135">
        <v>0</v>
      </c>
      <c r="F95" s="135">
        <v>0</v>
      </c>
      <c r="G95" s="135">
        <v>0</v>
      </c>
      <c r="H95" s="135">
        <v>0</v>
      </c>
      <c r="I95" s="135">
        <v>0</v>
      </c>
      <c r="J95" s="66">
        <f t="shared" si="7"/>
        <v>0</v>
      </c>
    </row>
    <row r="96" spans="1:11">
      <c r="A96" s="117" t="s">
        <v>429</v>
      </c>
      <c r="C96" s="135">
        <f>SUM(C93:C94)</f>
        <v>100</v>
      </c>
      <c r="D96" s="311">
        <f t="shared" ref="D96:I96" si="8">SUM(D93:D94)</f>
        <v>100</v>
      </c>
      <c r="E96" s="311">
        <f t="shared" si="8"/>
        <v>100</v>
      </c>
      <c r="F96" s="311">
        <f t="shared" si="8"/>
        <v>100</v>
      </c>
      <c r="G96" s="311">
        <f t="shared" si="8"/>
        <v>99.999999999999986</v>
      </c>
      <c r="H96" s="311">
        <f t="shared" si="8"/>
        <v>100</v>
      </c>
      <c r="I96" s="311">
        <f t="shared" si="8"/>
        <v>100</v>
      </c>
      <c r="J96" s="66">
        <f t="shared" si="7"/>
        <v>100</v>
      </c>
    </row>
    <row r="97" spans="1:10">
      <c r="A97" s="150"/>
      <c r="J97" s="66"/>
    </row>
    <row r="98" spans="1:10">
      <c r="A98" s="127" t="s">
        <v>168</v>
      </c>
      <c r="J98" s="66"/>
    </row>
    <row r="99" spans="1:10">
      <c r="A99" s="128" t="s">
        <v>262</v>
      </c>
      <c r="C99" s="135">
        <f>(C35/C91)*100</f>
        <v>4</v>
      </c>
      <c r="D99" s="311">
        <f t="shared" ref="D99:I99" si="9">(D35/D91)*100</f>
        <v>0.26737967914438499</v>
      </c>
      <c r="E99" s="311">
        <f t="shared" si="9"/>
        <v>2.7131782945736433</v>
      </c>
      <c r="F99" s="311">
        <f t="shared" si="9"/>
        <v>11.976047904191617</v>
      </c>
      <c r="G99" s="311">
        <f t="shared" si="9"/>
        <v>4.2452830188679247</v>
      </c>
      <c r="H99" s="311">
        <f t="shared" si="9"/>
        <v>0.96153846153846156</v>
      </c>
      <c r="I99" s="311">
        <f t="shared" si="9"/>
        <v>15.178571428571427</v>
      </c>
      <c r="J99" s="222">
        <f>AVERAGE(C99:I99)</f>
        <v>5.6202855409839225</v>
      </c>
    </row>
    <row r="100" spans="1:10">
      <c r="A100" s="128" t="s">
        <v>161</v>
      </c>
      <c r="C100" s="135">
        <f>(SUM(C36:C39)/C91)*100</f>
        <v>22.666666666666664</v>
      </c>
      <c r="D100" s="311">
        <f t="shared" ref="D100:I100" si="10">(SUM(D36:D39)/D91)*100</f>
        <v>21.390374331550802</v>
      </c>
      <c r="E100" s="311">
        <f t="shared" si="10"/>
        <v>18.992248062015506</v>
      </c>
      <c r="F100" s="311">
        <f t="shared" si="10"/>
        <v>22.155688622754489</v>
      </c>
      <c r="G100" s="311">
        <f t="shared" si="10"/>
        <v>38.679245283018872</v>
      </c>
      <c r="H100" s="311">
        <f t="shared" si="10"/>
        <v>39.42307692307692</v>
      </c>
      <c r="I100" s="311">
        <f t="shared" si="10"/>
        <v>22.321428571428573</v>
      </c>
      <c r="J100" s="222">
        <f>AVERAGE(C100:I100)</f>
        <v>26.518389780073118</v>
      </c>
    </row>
    <row r="101" spans="1:10">
      <c r="A101" s="128" t="s">
        <v>165</v>
      </c>
      <c r="C101" s="135">
        <f>(SUM(C44:C48)/C91)*100</f>
        <v>18.666666666666668</v>
      </c>
      <c r="D101" s="311">
        <f t="shared" ref="D101:I101" si="11">(SUM(D44:D48)/D91)*100</f>
        <v>24.866310160427808</v>
      </c>
      <c r="E101" s="311">
        <f t="shared" si="11"/>
        <v>10.077519379844961</v>
      </c>
      <c r="F101" s="311">
        <f t="shared" si="11"/>
        <v>11.377245508982035</v>
      </c>
      <c r="G101" s="311">
        <f t="shared" si="11"/>
        <v>10.849056603773585</v>
      </c>
      <c r="H101" s="311">
        <f t="shared" si="11"/>
        <v>4.8076923076923084</v>
      </c>
      <c r="I101" s="311">
        <f t="shared" si="11"/>
        <v>1.7857142857142856</v>
      </c>
      <c r="J101" s="222">
        <f t="shared" si="7"/>
        <v>11.77574355901452</v>
      </c>
    </row>
    <row r="102" spans="1:10">
      <c r="A102" s="128" t="s">
        <v>164</v>
      </c>
      <c r="C102" s="135">
        <f>(SUM(C70:C73)/C91)*100</f>
        <v>13.333333333333334</v>
      </c>
      <c r="D102" s="311">
        <f t="shared" ref="D102:I102" si="12">(SUM(D70:D73)/D91)*100</f>
        <v>11.76470588235294</v>
      </c>
      <c r="E102" s="311">
        <f t="shared" si="12"/>
        <v>15.503875968992247</v>
      </c>
      <c r="F102" s="311">
        <f t="shared" si="12"/>
        <v>14.97005988023952</v>
      </c>
      <c r="G102" s="311">
        <f t="shared" si="12"/>
        <v>12.264150943396226</v>
      </c>
      <c r="H102" s="311">
        <f t="shared" si="12"/>
        <v>17.307692307692307</v>
      </c>
      <c r="I102" s="311">
        <f t="shared" si="12"/>
        <v>14.285714285714285</v>
      </c>
      <c r="J102" s="222">
        <f t="shared" si="7"/>
        <v>14.204218943102981</v>
      </c>
    </row>
    <row r="103" spans="1:10">
      <c r="A103" s="128" t="s">
        <v>1410</v>
      </c>
      <c r="C103" s="135">
        <f>(SUM(C63:C68)/C91)*100</f>
        <v>5.3333333333333339</v>
      </c>
      <c r="D103" s="311">
        <f t="shared" ref="D103:I103" si="13">(SUM(D63:D68)/D91)*100</f>
        <v>13.636363636363635</v>
      </c>
      <c r="E103" s="311">
        <f t="shared" si="13"/>
        <v>9.3023255813953494</v>
      </c>
      <c r="F103" s="311">
        <f t="shared" si="13"/>
        <v>1.7964071856287425</v>
      </c>
      <c r="G103" s="311">
        <f t="shared" si="13"/>
        <v>5.6603773584905666</v>
      </c>
      <c r="H103" s="311">
        <f t="shared" si="13"/>
        <v>5.7692307692307692</v>
      </c>
      <c r="I103" s="311">
        <f t="shared" si="13"/>
        <v>2.6785714285714284</v>
      </c>
      <c r="J103" s="222">
        <f t="shared" si="7"/>
        <v>6.3109441847162611</v>
      </c>
    </row>
    <row r="104" spans="1:10">
      <c r="A104" s="128" t="s">
        <v>166</v>
      </c>
      <c r="C104" s="135">
        <f>(SUM(C43,C50)/C91)*100</f>
        <v>0</v>
      </c>
      <c r="D104" s="311">
        <f t="shared" ref="D104:I104" si="14">(SUM(D43,D50)/D91)*100</f>
        <v>1.6042780748663104</v>
      </c>
      <c r="E104" s="311">
        <f t="shared" si="14"/>
        <v>1.1627906976744187</v>
      </c>
      <c r="F104" s="311">
        <f t="shared" si="14"/>
        <v>2.9940119760479043</v>
      </c>
      <c r="G104" s="311">
        <f t="shared" si="14"/>
        <v>2.8301886792452833</v>
      </c>
      <c r="H104" s="311">
        <f t="shared" si="14"/>
        <v>0.96153846153846156</v>
      </c>
      <c r="I104" s="311">
        <f t="shared" si="14"/>
        <v>0</v>
      </c>
      <c r="J104" s="222">
        <f t="shared" si="7"/>
        <v>1.364686841338911</v>
      </c>
    </row>
    <row r="105" spans="1:10">
      <c r="A105" s="128" t="s">
        <v>167</v>
      </c>
      <c r="C105" s="135">
        <f>(SUM(C31,C75,C69)/C91)*100</f>
        <v>1.3333333333333335</v>
      </c>
      <c r="D105" s="311">
        <f t="shared" ref="D105:I105" si="15">(SUM(D31,D75,D69)/D91)*100</f>
        <v>0</v>
      </c>
      <c r="E105" s="311">
        <f t="shared" si="15"/>
        <v>1.9379844961240309</v>
      </c>
      <c r="F105" s="311">
        <f t="shared" si="15"/>
        <v>1.7964071856287425</v>
      </c>
      <c r="G105" s="311">
        <f t="shared" si="15"/>
        <v>2.358490566037736</v>
      </c>
      <c r="H105" s="311">
        <f t="shared" si="15"/>
        <v>0</v>
      </c>
      <c r="I105" s="311">
        <f t="shared" si="15"/>
        <v>0</v>
      </c>
      <c r="J105" s="222">
        <f t="shared" si="7"/>
        <v>1.0608879401605491</v>
      </c>
    </row>
    <row r="106" spans="1:10">
      <c r="J106" s="66"/>
    </row>
    <row r="107" spans="1:10">
      <c r="A107" s="128" t="s">
        <v>58</v>
      </c>
      <c r="C107" s="69">
        <f t="shared" ref="C107:I107" si="16">SUM(C20:C39)</f>
        <v>233</v>
      </c>
      <c r="D107" s="69">
        <f t="shared" si="16"/>
        <v>400</v>
      </c>
      <c r="E107" s="69">
        <f t="shared" si="16"/>
        <v>384</v>
      </c>
      <c r="F107" s="69">
        <f t="shared" si="16"/>
        <v>288</v>
      </c>
      <c r="G107" s="69">
        <f t="shared" si="16"/>
        <v>391</v>
      </c>
      <c r="H107" s="69">
        <f t="shared" si="16"/>
        <v>259</v>
      </c>
      <c r="I107" s="69">
        <f t="shared" si="16"/>
        <v>318</v>
      </c>
      <c r="J107" s="66"/>
    </row>
    <row r="108" spans="1:10">
      <c r="A108" s="128" t="s">
        <v>59</v>
      </c>
      <c r="C108" s="69">
        <f t="shared" ref="C108:I108" si="17">SUM(C40:C76)</f>
        <v>67</v>
      </c>
      <c r="D108" s="69">
        <f t="shared" si="17"/>
        <v>325</v>
      </c>
      <c r="E108" s="69">
        <f t="shared" si="17"/>
        <v>194</v>
      </c>
      <c r="F108" s="69">
        <f t="shared" si="17"/>
        <v>100</v>
      </c>
      <c r="G108" s="69">
        <f t="shared" si="17"/>
        <v>112</v>
      </c>
      <c r="H108" s="69">
        <f t="shared" si="17"/>
        <v>47</v>
      </c>
      <c r="I108" s="69">
        <f t="shared" si="17"/>
        <v>23</v>
      </c>
      <c r="J108" s="66"/>
    </row>
    <row r="109" spans="1:10">
      <c r="A109" s="128"/>
      <c r="J109" s="66"/>
    </row>
    <row r="110" spans="1:10">
      <c r="A110" s="50" t="s">
        <v>60</v>
      </c>
      <c r="C110" s="69">
        <f t="shared" ref="C110:I110" si="18">C20</f>
        <v>35</v>
      </c>
      <c r="D110" s="69">
        <f t="shared" si="18"/>
        <v>57</v>
      </c>
      <c r="E110" s="69">
        <f t="shared" si="18"/>
        <v>51</v>
      </c>
      <c r="F110" s="69">
        <f t="shared" si="18"/>
        <v>25</v>
      </c>
      <c r="G110" s="69">
        <f t="shared" si="18"/>
        <v>71</v>
      </c>
      <c r="H110" s="69">
        <f t="shared" si="18"/>
        <v>94</v>
      </c>
      <c r="I110" s="69">
        <f t="shared" si="18"/>
        <v>93</v>
      </c>
      <c r="J110" s="66"/>
    </row>
    <row r="111" spans="1:10">
      <c r="A111" s="50" t="s">
        <v>61</v>
      </c>
      <c r="C111" s="69">
        <f t="shared" ref="C111:I111" si="19">C40</f>
        <v>4</v>
      </c>
      <c r="D111" s="69">
        <f t="shared" si="19"/>
        <v>2</v>
      </c>
      <c r="E111" s="69">
        <f t="shared" si="19"/>
        <v>0</v>
      </c>
      <c r="F111" s="69">
        <f t="shared" si="19"/>
        <v>0</v>
      </c>
      <c r="G111" s="69">
        <f t="shared" si="19"/>
        <v>2</v>
      </c>
      <c r="H111" s="69">
        <f t="shared" si="19"/>
        <v>0</v>
      </c>
      <c r="I111" s="69">
        <f t="shared" si="19"/>
        <v>0</v>
      </c>
      <c r="J111" s="66"/>
    </row>
    <row r="112" spans="1:10">
      <c r="A112" s="151" t="s">
        <v>209</v>
      </c>
      <c r="C112" s="69">
        <f t="shared" ref="C112:I112" si="20">SUM(C21:C24)</f>
        <v>35</v>
      </c>
      <c r="D112" s="69">
        <f t="shared" si="20"/>
        <v>69</v>
      </c>
      <c r="E112" s="69">
        <f t="shared" si="20"/>
        <v>83</v>
      </c>
      <c r="F112" s="69">
        <f t="shared" si="20"/>
        <v>40</v>
      </c>
      <c r="G112" s="69">
        <f t="shared" si="20"/>
        <v>45</v>
      </c>
      <c r="H112" s="69">
        <f t="shared" si="20"/>
        <v>46</v>
      </c>
      <c r="I112" s="69">
        <f t="shared" si="20"/>
        <v>70</v>
      </c>
      <c r="J112" s="66"/>
    </row>
    <row r="113" spans="1:10">
      <c r="A113" s="151" t="s">
        <v>62</v>
      </c>
      <c r="C113" s="69">
        <f t="shared" ref="C113:I113" si="21">SUM(C25:C26)</f>
        <v>2</v>
      </c>
      <c r="D113" s="69">
        <f t="shared" si="21"/>
        <v>11</v>
      </c>
      <c r="E113" s="69">
        <f t="shared" si="21"/>
        <v>22</v>
      </c>
      <c r="F113" s="69">
        <f t="shared" si="21"/>
        <v>2</v>
      </c>
      <c r="G113" s="69">
        <f t="shared" si="21"/>
        <v>5</v>
      </c>
      <c r="H113" s="69">
        <f t="shared" si="21"/>
        <v>10</v>
      </c>
      <c r="I113" s="69">
        <f t="shared" si="21"/>
        <v>14</v>
      </c>
      <c r="J113" s="66"/>
    </row>
    <row r="114" spans="1:10">
      <c r="A114" s="151" t="s">
        <v>63</v>
      </c>
      <c r="C114" s="69">
        <f t="shared" ref="C114:I114" si="22">SUM(C27:C31)</f>
        <v>36</v>
      </c>
      <c r="D114" s="69">
        <f t="shared" si="22"/>
        <v>134</v>
      </c>
      <c r="E114" s="69">
        <f t="shared" si="22"/>
        <v>118</v>
      </c>
      <c r="F114" s="69">
        <f t="shared" si="22"/>
        <v>119</v>
      </c>
      <c r="G114" s="69">
        <f t="shared" si="22"/>
        <v>116</v>
      </c>
      <c r="H114" s="69">
        <f t="shared" si="22"/>
        <v>46</v>
      </c>
      <c r="I114" s="69">
        <f t="shared" si="22"/>
        <v>82</v>
      </c>
      <c r="J114" s="66"/>
    </row>
    <row r="115" spans="1:10">
      <c r="A115" s="151" t="s">
        <v>64</v>
      </c>
      <c r="C115" s="69">
        <f t="shared" ref="C115:I115" si="23">SUM(C32:C33)</f>
        <v>0</v>
      </c>
      <c r="D115" s="69">
        <f t="shared" si="23"/>
        <v>3</v>
      </c>
      <c r="E115" s="69">
        <f t="shared" si="23"/>
        <v>4</v>
      </c>
      <c r="F115" s="69">
        <f t="shared" si="23"/>
        <v>0</v>
      </c>
      <c r="G115" s="69">
        <f t="shared" si="23"/>
        <v>0</v>
      </c>
      <c r="H115" s="69">
        <f t="shared" si="23"/>
        <v>1</v>
      </c>
      <c r="I115" s="69">
        <f t="shared" si="23"/>
        <v>0</v>
      </c>
      <c r="J115" s="66"/>
    </row>
    <row r="116" spans="1:10">
      <c r="A116" s="50" t="s">
        <v>65</v>
      </c>
      <c r="C116" s="69">
        <f t="shared" ref="C116:I116" si="24">SUM(C34:C39)</f>
        <v>125</v>
      </c>
      <c r="D116" s="69">
        <f t="shared" si="24"/>
        <v>126</v>
      </c>
      <c r="E116" s="69">
        <f t="shared" si="24"/>
        <v>106</v>
      </c>
      <c r="F116" s="69">
        <f t="shared" si="24"/>
        <v>102</v>
      </c>
      <c r="G116" s="69">
        <f t="shared" si="24"/>
        <v>154</v>
      </c>
      <c r="H116" s="69">
        <f t="shared" si="24"/>
        <v>62</v>
      </c>
      <c r="I116" s="69">
        <f t="shared" si="24"/>
        <v>59</v>
      </c>
      <c r="J116" s="66"/>
    </row>
    <row r="117" spans="1:10">
      <c r="A117" s="151" t="s">
        <v>66</v>
      </c>
      <c r="C117" s="69">
        <f t="shared" ref="C117:I117" si="25">C41</f>
        <v>13</v>
      </c>
      <c r="D117" s="69">
        <f t="shared" si="25"/>
        <v>45</v>
      </c>
      <c r="E117" s="69">
        <f t="shared" si="25"/>
        <v>30</v>
      </c>
      <c r="F117" s="69">
        <f t="shared" si="25"/>
        <v>20</v>
      </c>
      <c r="G117" s="69">
        <f t="shared" si="25"/>
        <v>9</v>
      </c>
      <c r="H117" s="69">
        <f t="shared" si="25"/>
        <v>8</v>
      </c>
      <c r="I117" s="69">
        <f t="shared" si="25"/>
        <v>0</v>
      </c>
      <c r="J117" s="66"/>
    </row>
    <row r="118" spans="1:10">
      <c r="A118" s="151" t="s">
        <v>67</v>
      </c>
      <c r="C118" s="69">
        <f t="shared" ref="C118:I118" si="26">SUM(C42:C51)</f>
        <v>18</v>
      </c>
      <c r="D118" s="69">
        <f t="shared" si="26"/>
        <v>112</v>
      </c>
      <c r="E118" s="69">
        <f t="shared" si="26"/>
        <v>40</v>
      </c>
      <c r="F118" s="69">
        <f t="shared" si="26"/>
        <v>26</v>
      </c>
      <c r="G118" s="69">
        <f t="shared" si="26"/>
        <v>29</v>
      </c>
      <c r="H118" s="69">
        <f t="shared" si="26"/>
        <v>11</v>
      </c>
      <c r="I118" s="69">
        <f t="shared" si="26"/>
        <v>3</v>
      </c>
      <c r="J118" s="66"/>
    </row>
    <row r="119" spans="1:10">
      <c r="A119" s="151" t="s">
        <v>68</v>
      </c>
      <c r="C119" s="69">
        <f t="shared" ref="C119:I119" si="27">SUM(C52:C55)</f>
        <v>12</v>
      </c>
      <c r="D119" s="69">
        <f t="shared" si="27"/>
        <v>29</v>
      </c>
      <c r="E119" s="69">
        <f t="shared" si="27"/>
        <v>21</v>
      </c>
      <c r="F119" s="69">
        <f t="shared" si="27"/>
        <v>20</v>
      </c>
      <c r="G119" s="69">
        <f t="shared" si="27"/>
        <v>3</v>
      </c>
      <c r="H119" s="69">
        <f t="shared" si="27"/>
        <v>1</v>
      </c>
      <c r="I119" s="69">
        <f t="shared" si="27"/>
        <v>0</v>
      </c>
      <c r="J119" s="66"/>
    </row>
    <row r="120" spans="1:10">
      <c r="A120" s="151" t="s">
        <v>69</v>
      </c>
      <c r="C120" s="69">
        <f t="shared" ref="C120:I120" si="28">SUM(C56:C58)</f>
        <v>0</v>
      </c>
      <c r="D120" s="69">
        <f t="shared" si="28"/>
        <v>0</v>
      </c>
      <c r="E120" s="69">
        <f t="shared" si="28"/>
        <v>2</v>
      </c>
      <c r="F120" s="69">
        <f t="shared" si="28"/>
        <v>1</v>
      </c>
      <c r="G120" s="69">
        <f t="shared" si="28"/>
        <v>0</v>
      </c>
      <c r="H120" s="69">
        <f t="shared" si="28"/>
        <v>1</v>
      </c>
      <c r="I120" s="69">
        <f t="shared" si="28"/>
        <v>0</v>
      </c>
      <c r="J120" s="66"/>
    </row>
    <row r="121" spans="1:10">
      <c r="A121" s="151" t="s">
        <v>70</v>
      </c>
      <c r="C121" s="69">
        <f t="shared" ref="C121:I121" si="29">SUM(C59:C61)</f>
        <v>5</v>
      </c>
      <c r="D121" s="69">
        <f t="shared" si="29"/>
        <v>39</v>
      </c>
      <c r="E121" s="69">
        <f t="shared" si="29"/>
        <v>29</v>
      </c>
      <c r="F121" s="69">
        <f t="shared" si="29"/>
        <v>5</v>
      </c>
      <c r="G121" s="69">
        <f t="shared" si="29"/>
        <v>30</v>
      </c>
      <c r="H121" s="69">
        <f t="shared" si="29"/>
        <v>2</v>
      </c>
      <c r="I121" s="69">
        <f t="shared" si="29"/>
        <v>1</v>
      </c>
      <c r="J121" s="66"/>
    </row>
    <row r="122" spans="1:10">
      <c r="A122" s="151" t="s">
        <v>1412</v>
      </c>
      <c r="C122" s="69">
        <f t="shared" ref="C122:I122" si="30">SUM(C62:C68)</f>
        <v>4</v>
      </c>
      <c r="D122" s="69">
        <f t="shared" si="30"/>
        <v>51</v>
      </c>
      <c r="E122" s="69">
        <f t="shared" si="30"/>
        <v>27</v>
      </c>
      <c r="F122" s="69">
        <f t="shared" si="30"/>
        <v>3</v>
      </c>
      <c r="G122" s="69">
        <f t="shared" si="30"/>
        <v>12</v>
      </c>
      <c r="H122" s="69">
        <f t="shared" si="30"/>
        <v>6</v>
      </c>
      <c r="I122" s="69">
        <f t="shared" si="30"/>
        <v>3</v>
      </c>
      <c r="J122" s="66"/>
    </row>
    <row r="123" spans="1:10">
      <c r="A123" s="151" t="s">
        <v>71</v>
      </c>
      <c r="C123" s="69">
        <f>SUM(C69)</f>
        <v>1</v>
      </c>
      <c r="D123" s="69">
        <f t="shared" ref="D123:I123" si="31">SUM(D69)</f>
        <v>0</v>
      </c>
      <c r="E123" s="69">
        <f t="shared" si="31"/>
        <v>0</v>
      </c>
      <c r="F123" s="69">
        <f t="shared" si="31"/>
        <v>0</v>
      </c>
      <c r="G123" s="69">
        <f t="shared" si="31"/>
        <v>0</v>
      </c>
      <c r="H123" s="69">
        <f t="shared" si="31"/>
        <v>0</v>
      </c>
      <c r="I123" s="69">
        <f t="shared" si="31"/>
        <v>0</v>
      </c>
      <c r="J123" s="66"/>
    </row>
    <row r="124" spans="1:10">
      <c r="A124" s="151" t="s">
        <v>72</v>
      </c>
      <c r="C124" s="69">
        <f t="shared" ref="C124:I124" si="32">SUM(C70:C73)</f>
        <v>10</v>
      </c>
      <c r="D124" s="69">
        <f t="shared" si="32"/>
        <v>44</v>
      </c>
      <c r="E124" s="69">
        <f t="shared" si="32"/>
        <v>40</v>
      </c>
      <c r="F124" s="69">
        <f t="shared" si="32"/>
        <v>25</v>
      </c>
      <c r="G124" s="69">
        <f t="shared" si="32"/>
        <v>26</v>
      </c>
      <c r="H124" s="69">
        <f t="shared" si="32"/>
        <v>18</v>
      </c>
      <c r="I124" s="69">
        <f t="shared" si="32"/>
        <v>16</v>
      </c>
      <c r="J124" s="66"/>
    </row>
    <row r="125" spans="1:10">
      <c r="A125" s="151" t="s">
        <v>73</v>
      </c>
      <c r="C125" s="69">
        <f t="shared" ref="C125:I125" si="33">SUM(C74:C76)</f>
        <v>0</v>
      </c>
      <c r="D125" s="69">
        <f t="shared" si="33"/>
        <v>3</v>
      </c>
      <c r="E125" s="69">
        <f t="shared" si="33"/>
        <v>5</v>
      </c>
      <c r="F125" s="69">
        <f t="shared" si="33"/>
        <v>0</v>
      </c>
      <c r="G125" s="69">
        <f t="shared" si="33"/>
        <v>1</v>
      </c>
      <c r="H125" s="69">
        <f t="shared" si="33"/>
        <v>0</v>
      </c>
      <c r="I125" s="69">
        <f t="shared" si="33"/>
        <v>0</v>
      </c>
      <c r="J125" s="66"/>
    </row>
    <row r="126" spans="1:10">
      <c r="A126" s="128" t="s">
        <v>74</v>
      </c>
      <c r="C126" s="214">
        <v>0</v>
      </c>
      <c r="D126" s="214">
        <v>0</v>
      </c>
      <c r="E126" s="214">
        <v>0</v>
      </c>
      <c r="F126" s="214">
        <v>0</v>
      </c>
      <c r="G126" s="214">
        <v>0</v>
      </c>
      <c r="H126" s="214">
        <v>0</v>
      </c>
      <c r="I126" s="214">
        <v>0</v>
      </c>
      <c r="J126" s="66"/>
    </row>
    <row r="127" spans="1:10">
      <c r="C127" s="69"/>
      <c r="D127" s="69"/>
      <c r="E127" s="69"/>
      <c r="F127" s="69"/>
      <c r="G127" s="69"/>
      <c r="H127" s="69"/>
      <c r="I127" s="69"/>
      <c r="J127" s="66"/>
    </row>
    <row r="128" spans="1:10">
      <c r="J128" s="66"/>
    </row>
    <row r="129" spans="1:10">
      <c r="A129" s="50" t="s">
        <v>75</v>
      </c>
      <c r="C129" s="70">
        <f>(C107/C78)*100</f>
        <v>77.666666666666657</v>
      </c>
      <c r="D129" s="70">
        <f>(D107/D78)*100</f>
        <v>55.172413793103445</v>
      </c>
      <c r="E129" s="70">
        <f>(E107/E78)*100</f>
        <v>66.435986159169545</v>
      </c>
      <c r="F129" s="70">
        <f>(F107/$F$78)*100</f>
        <v>74.226804123711347</v>
      </c>
      <c r="G129" s="70">
        <f>(G107/$G$78)*100</f>
        <v>77.733598409542751</v>
      </c>
      <c r="H129" s="70">
        <f>(H107/$H$78)*100</f>
        <v>84.640522875816998</v>
      </c>
      <c r="I129" s="70">
        <f>(I107/$I$78)*100</f>
        <v>93.255131964809379</v>
      </c>
      <c r="J129" s="66">
        <f t="shared" si="7"/>
        <v>75.590160570402887</v>
      </c>
    </row>
    <row r="130" spans="1:10">
      <c r="A130" s="50" t="s">
        <v>76</v>
      </c>
      <c r="C130" s="70">
        <f>(C108/C78)*100</f>
        <v>22.333333333333332</v>
      </c>
      <c r="D130" s="70">
        <f>(D108/D78)*100</f>
        <v>44.827586206896555</v>
      </c>
      <c r="E130" s="70">
        <f>(E108/E78)*100</f>
        <v>33.564013840830448</v>
      </c>
      <c r="F130" s="70">
        <f t="shared" ref="F130:F148" si="34">(F108/$F$78)*100</f>
        <v>25.773195876288657</v>
      </c>
      <c r="G130" s="70">
        <f t="shared" ref="G130:G148" si="35">(G108/$G$78)*100</f>
        <v>22.266401590457257</v>
      </c>
      <c r="H130" s="70">
        <f t="shared" ref="H130:H148" si="36">(H108/$H$78)*100</f>
        <v>15.359477124183007</v>
      </c>
      <c r="I130" s="70">
        <f t="shared" ref="I130:I148" si="37">(I108/$I$78)*100</f>
        <v>6.7448680351906152</v>
      </c>
      <c r="J130" s="66">
        <f t="shared" si="7"/>
        <v>24.409839429597124</v>
      </c>
    </row>
    <row r="131" spans="1:10">
      <c r="A131" s="152"/>
      <c r="C131" s="70"/>
      <c r="D131" s="70"/>
      <c r="E131" s="70"/>
      <c r="F131" s="70">
        <f t="shared" si="34"/>
        <v>0</v>
      </c>
      <c r="G131" s="70">
        <f t="shared" si="35"/>
        <v>0</v>
      </c>
      <c r="H131" s="70">
        <f t="shared" si="36"/>
        <v>0</v>
      </c>
      <c r="I131" s="70">
        <f t="shared" si="37"/>
        <v>0</v>
      </c>
      <c r="J131" s="66">
        <f t="shared" si="7"/>
        <v>0</v>
      </c>
    </row>
    <row r="132" spans="1:10">
      <c r="A132" s="50" t="s">
        <v>77</v>
      </c>
      <c r="C132" s="70">
        <f>(C110/$C$78)*100</f>
        <v>11.666666666666666</v>
      </c>
      <c r="D132" s="70">
        <f>(D110/$D$78)*100</f>
        <v>7.8620689655172411</v>
      </c>
      <c r="E132" s="70">
        <f>(E110/$E$78)*100</f>
        <v>8.8235294117647065</v>
      </c>
      <c r="F132" s="70">
        <f t="shared" si="34"/>
        <v>6.4432989690721643</v>
      </c>
      <c r="G132" s="70">
        <f t="shared" si="35"/>
        <v>14.115308151093439</v>
      </c>
      <c r="H132" s="70">
        <f t="shared" si="36"/>
        <v>30.718954248366014</v>
      </c>
      <c r="I132" s="70">
        <f t="shared" si="37"/>
        <v>27.27272727272727</v>
      </c>
      <c r="J132" s="66">
        <f t="shared" si="7"/>
        <v>15.27179338360107</v>
      </c>
    </row>
    <row r="133" spans="1:10">
      <c r="A133" s="50" t="s">
        <v>78</v>
      </c>
      <c r="C133" s="70">
        <f t="shared" ref="C133:C148" si="38">(C111/$C$78)*100</f>
        <v>1.3333333333333335</v>
      </c>
      <c r="D133" s="70">
        <f t="shared" ref="D133:D148" si="39">(D111/$D$78)*100</f>
        <v>0.27586206896551724</v>
      </c>
      <c r="E133" s="70">
        <f t="shared" ref="E133:E148" si="40">(E111/$E$78)*100</f>
        <v>0</v>
      </c>
      <c r="F133" s="70">
        <f t="shared" si="34"/>
        <v>0</v>
      </c>
      <c r="G133" s="70">
        <f t="shared" si="35"/>
        <v>0.39761431411530812</v>
      </c>
      <c r="H133" s="70">
        <f t="shared" si="36"/>
        <v>0</v>
      </c>
      <c r="I133" s="70">
        <f t="shared" si="37"/>
        <v>0</v>
      </c>
      <c r="J133" s="66">
        <f t="shared" si="7"/>
        <v>0.28668710234487982</v>
      </c>
    </row>
    <row r="134" spans="1:10">
      <c r="A134" s="151" t="s">
        <v>157</v>
      </c>
      <c r="C134" s="70">
        <f t="shared" si="38"/>
        <v>11.666666666666666</v>
      </c>
      <c r="D134" s="70">
        <f t="shared" si="39"/>
        <v>9.5172413793103434</v>
      </c>
      <c r="E134" s="70">
        <f t="shared" si="40"/>
        <v>14.359861591695502</v>
      </c>
      <c r="F134" s="70">
        <f t="shared" si="34"/>
        <v>10.309278350515463</v>
      </c>
      <c r="G134" s="70">
        <f t="shared" si="35"/>
        <v>8.9463220675944335</v>
      </c>
      <c r="H134" s="70">
        <f t="shared" si="36"/>
        <v>15.032679738562091</v>
      </c>
      <c r="I134" s="70">
        <f t="shared" si="37"/>
        <v>20.527859237536656</v>
      </c>
      <c r="J134" s="66">
        <f t="shared" si="7"/>
        <v>12.908558433125879</v>
      </c>
    </row>
    <row r="135" spans="1:10">
      <c r="A135" s="151" t="s">
        <v>79</v>
      </c>
      <c r="C135" s="70">
        <f t="shared" si="38"/>
        <v>0.66666666666666674</v>
      </c>
      <c r="D135" s="70">
        <f t="shared" si="39"/>
        <v>1.5172413793103448</v>
      </c>
      <c r="E135" s="70">
        <f t="shared" si="40"/>
        <v>3.8062283737024223</v>
      </c>
      <c r="F135" s="70">
        <f t="shared" si="34"/>
        <v>0.51546391752577314</v>
      </c>
      <c r="G135" s="70">
        <f t="shared" si="35"/>
        <v>0.99403578528827041</v>
      </c>
      <c r="H135" s="70">
        <f t="shared" si="36"/>
        <v>3.2679738562091507</v>
      </c>
      <c r="I135" s="70">
        <f t="shared" si="37"/>
        <v>4.1055718475073313</v>
      </c>
      <c r="J135" s="66">
        <f t="shared" si="7"/>
        <v>2.1247402608871373</v>
      </c>
    </row>
    <row r="136" spans="1:10">
      <c r="A136" s="151" t="s">
        <v>80</v>
      </c>
      <c r="C136" s="70">
        <f t="shared" si="38"/>
        <v>12</v>
      </c>
      <c r="D136" s="70">
        <f t="shared" si="39"/>
        <v>18.482758620689655</v>
      </c>
      <c r="E136" s="70">
        <f t="shared" si="40"/>
        <v>20.415224913494807</v>
      </c>
      <c r="F136" s="70">
        <f t="shared" si="34"/>
        <v>30.670103092783506</v>
      </c>
      <c r="G136" s="70">
        <f t="shared" si="35"/>
        <v>23.061630218687874</v>
      </c>
      <c r="H136" s="70">
        <f t="shared" si="36"/>
        <v>15.032679738562091</v>
      </c>
      <c r="I136" s="70">
        <f t="shared" si="37"/>
        <v>24.046920821114369</v>
      </c>
      <c r="J136" s="66">
        <f t="shared" si="7"/>
        <v>20.529902486476043</v>
      </c>
    </row>
    <row r="137" spans="1:10">
      <c r="A137" s="151" t="s">
        <v>81</v>
      </c>
      <c r="C137" s="70">
        <f t="shared" si="38"/>
        <v>0</v>
      </c>
      <c r="D137" s="70">
        <f t="shared" si="39"/>
        <v>0.41379310344827586</v>
      </c>
      <c r="E137" s="70">
        <f t="shared" si="40"/>
        <v>0.69204152249134954</v>
      </c>
      <c r="F137" s="70">
        <f t="shared" si="34"/>
        <v>0</v>
      </c>
      <c r="G137" s="70">
        <f t="shared" si="35"/>
        <v>0</v>
      </c>
      <c r="H137" s="70">
        <f t="shared" si="36"/>
        <v>0.32679738562091504</v>
      </c>
      <c r="I137" s="70">
        <f t="shared" si="37"/>
        <v>0</v>
      </c>
      <c r="J137" s="66">
        <f t="shared" si="7"/>
        <v>0.20466171593722007</v>
      </c>
    </row>
    <row r="138" spans="1:10">
      <c r="A138" s="50" t="s">
        <v>82</v>
      </c>
      <c r="C138" s="70">
        <f t="shared" si="38"/>
        <v>41.666666666666671</v>
      </c>
      <c r="D138" s="70">
        <f t="shared" si="39"/>
        <v>17.379310344827587</v>
      </c>
      <c r="E138" s="70">
        <f t="shared" si="40"/>
        <v>18.339100346020761</v>
      </c>
      <c r="F138" s="70">
        <f t="shared" si="34"/>
        <v>26.288659793814436</v>
      </c>
      <c r="G138" s="70">
        <f t="shared" si="35"/>
        <v>30.61630218687873</v>
      </c>
      <c r="H138" s="70">
        <f t="shared" si="36"/>
        <v>20.261437908496731</v>
      </c>
      <c r="I138" s="70">
        <f t="shared" si="37"/>
        <v>17.302052785923756</v>
      </c>
      <c r="J138" s="66">
        <f t="shared" si="7"/>
        <v>24.550504290375525</v>
      </c>
    </row>
    <row r="139" spans="1:10">
      <c r="A139" s="151" t="s">
        <v>83</v>
      </c>
      <c r="C139" s="70">
        <f t="shared" si="38"/>
        <v>4.3333333333333339</v>
      </c>
      <c r="D139" s="70">
        <f t="shared" si="39"/>
        <v>6.2068965517241379</v>
      </c>
      <c r="E139" s="70">
        <f t="shared" si="40"/>
        <v>5.1903114186851207</v>
      </c>
      <c r="F139" s="70">
        <f t="shared" si="34"/>
        <v>5.1546391752577314</v>
      </c>
      <c r="G139" s="70">
        <f t="shared" si="35"/>
        <v>1.7892644135188867</v>
      </c>
      <c r="H139" s="70">
        <f t="shared" si="36"/>
        <v>2.6143790849673203</v>
      </c>
      <c r="I139" s="70">
        <f t="shared" si="37"/>
        <v>0</v>
      </c>
      <c r="J139" s="66">
        <f t="shared" si="7"/>
        <v>3.6126891396409326</v>
      </c>
    </row>
    <row r="140" spans="1:10">
      <c r="A140" s="151" t="s">
        <v>84</v>
      </c>
      <c r="C140" s="70">
        <f t="shared" si="38"/>
        <v>6</v>
      </c>
      <c r="D140" s="70">
        <f t="shared" si="39"/>
        <v>15.448275862068966</v>
      </c>
      <c r="E140" s="70">
        <f t="shared" si="40"/>
        <v>6.9204152249134951</v>
      </c>
      <c r="F140" s="70">
        <f t="shared" si="34"/>
        <v>6.7010309278350517</v>
      </c>
      <c r="G140" s="70">
        <f t="shared" si="35"/>
        <v>5.7654075546719685</v>
      </c>
      <c r="H140" s="70">
        <f t="shared" si="36"/>
        <v>3.594771241830065</v>
      </c>
      <c r="I140" s="70">
        <f t="shared" si="37"/>
        <v>0.87976539589442826</v>
      </c>
      <c r="J140" s="66">
        <f t="shared" si="7"/>
        <v>6.4728094581734252</v>
      </c>
    </row>
    <row r="141" spans="1:10">
      <c r="A141" s="151" t="s">
        <v>85</v>
      </c>
      <c r="C141" s="70">
        <f t="shared" si="38"/>
        <v>4</v>
      </c>
      <c r="D141" s="70">
        <f t="shared" si="39"/>
        <v>4</v>
      </c>
      <c r="E141" s="70">
        <f t="shared" si="40"/>
        <v>3.6332179930795849</v>
      </c>
      <c r="F141" s="70">
        <f t="shared" si="34"/>
        <v>5.1546391752577314</v>
      </c>
      <c r="G141" s="70">
        <f t="shared" si="35"/>
        <v>0.59642147117296218</v>
      </c>
      <c r="H141" s="70">
        <f t="shared" si="36"/>
        <v>0.32679738562091504</v>
      </c>
      <c r="I141" s="70">
        <f t="shared" si="37"/>
        <v>0</v>
      </c>
      <c r="J141" s="66">
        <f t="shared" si="7"/>
        <v>2.5301537178758848</v>
      </c>
    </row>
    <row r="142" spans="1:10">
      <c r="A142" s="151" t="s">
        <v>86</v>
      </c>
      <c r="C142" s="70">
        <f t="shared" si="38"/>
        <v>0</v>
      </c>
      <c r="D142" s="70">
        <f t="shared" si="39"/>
        <v>0</v>
      </c>
      <c r="E142" s="70">
        <f t="shared" si="40"/>
        <v>0.34602076124567477</v>
      </c>
      <c r="F142" s="70">
        <f t="shared" si="34"/>
        <v>0.25773195876288657</v>
      </c>
      <c r="G142" s="70">
        <f t="shared" si="35"/>
        <v>0</v>
      </c>
      <c r="H142" s="70">
        <f t="shared" si="36"/>
        <v>0.32679738562091504</v>
      </c>
      <c r="I142" s="70">
        <f t="shared" si="37"/>
        <v>0</v>
      </c>
      <c r="J142" s="66">
        <f t="shared" si="7"/>
        <v>0.13293572937563947</v>
      </c>
    </row>
    <row r="143" spans="1:10">
      <c r="A143" s="151" t="s">
        <v>87</v>
      </c>
      <c r="C143" s="70">
        <f t="shared" si="38"/>
        <v>1.6666666666666667</v>
      </c>
      <c r="D143" s="70">
        <f t="shared" si="39"/>
        <v>5.3793103448275863</v>
      </c>
      <c r="E143" s="70">
        <f t="shared" si="40"/>
        <v>5.0173010380622838</v>
      </c>
      <c r="F143" s="70">
        <f t="shared" si="34"/>
        <v>1.2886597938144329</v>
      </c>
      <c r="G143" s="70">
        <f t="shared" si="35"/>
        <v>5.964214711729622</v>
      </c>
      <c r="H143" s="70">
        <f t="shared" si="36"/>
        <v>0.65359477124183007</v>
      </c>
      <c r="I143" s="70">
        <f t="shared" si="37"/>
        <v>0.2932551319648094</v>
      </c>
      <c r="J143" s="66">
        <f t="shared" si="7"/>
        <v>2.8947146369010328</v>
      </c>
    </row>
    <row r="144" spans="1:10">
      <c r="A144" s="151" t="s">
        <v>1411</v>
      </c>
      <c r="C144" s="70">
        <f t="shared" si="38"/>
        <v>1.3333333333333335</v>
      </c>
      <c r="D144" s="70">
        <f t="shared" si="39"/>
        <v>7.0344827586206904</v>
      </c>
      <c r="E144" s="70">
        <f t="shared" si="40"/>
        <v>4.6712802768166091</v>
      </c>
      <c r="F144" s="70">
        <f t="shared" si="34"/>
        <v>0.77319587628865982</v>
      </c>
      <c r="G144" s="70">
        <f t="shared" si="35"/>
        <v>2.3856858846918487</v>
      </c>
      <c r="H144" s="70">
        <f t="shared" si="36"/>
        <v>1.9607843137254901</v>
      </c>
      <c r="I144" s="70">
        <f t="shared" si="37"/>
        <v>0.87976539589442826</v>
      </c>
      <c r="J144" s="66">
        <f t="shared" si="7"/>
        <v>2.7197896913387227</v>
      </c>
    </row>
    <row r="145" spans="1:11">
      <c r="A145" s="151" t="s">
        <v>88</v>
      </c>
      <c r="C145" s="70">
        <f t="shared" si="38"/>
        <v>0.33333333333333337</v>
      </c>
      <c r="D145" s="70">
        <f t="shared" si="39"/>
        <v>0</v>
      </c>
      <c r="E145" s="70">
        <f t="shared" si="40"/>
        <v>0</v>
      </c>
      <c r="F145" s="70">
        <f t="shared" si="34"/>
        <v>0</v>
      </c>
      <c r="G145" s="70">
        <f t="shared" si="35"/>
        <v>0</v>
      </c>
      <c r="H145" s="70">
        <f t="shared" si="36"/>
        <v>0</v>
      </c>
      <c r="I145" s="70">
        <f t="shared" si="37"/>
        <v>0</v>
      </c>
      <c r="J145" s="66">
        <f t="shared" si="7"/>
        <v>4.7619047619047623E-2</v>
      </c>
    </row>
    <row r="146" spans="1:11">
      <c r="A146" s="151" t="s">
        <v>89</v>
      </c>
      <c r="C146" s="70">
        <f t="shared" si="38"/>
        <v>3.3333333333333335</v>
      </c>
      <c r="D146" s="70">
        <f t="shared" si="39"/>
        <v>6.068965517241379</v>
      </c>
      <c r="E146" s="70">
        <f t="shared" si="40"/>
        <v>6.9204152249134951</v>
      </c>
      <c r="F146" s="70">
        <f t="shared" si="34"/>
        <v>6.4432989690721643</v>
      </c>
      <c r="G146" s="70">
        <f t="shared" si="35"/>
        <v>5.1689860834990062</v>
      </c>
      <c r="H146" s="70">
        <f t="shared" si="36"/>
        <v>5.8823529411764701</v>
      </c>
      <c r="I146" s="70">
        <f t="shared" si="37"/>
        <v>4.6920821114369504</v>
      </c>
      <c r="J146" s="66">
        <f t="shared" si="7"/>
        <v>5.5013477400961142</v>
      </c>
    </row>
    <row r="147" spans="1:11">
      <c r="A147" s="151" t="s">
        <v>90</v>
      </c>
      <c r="C147" s="70">
        <f t="shared" si="38"/>
        <v>0</v>
      </c>
      <c r="D147" s="70">
        <f t="shared" si="39"/>
        <v>0.41379310344827586</v>
      </c>
      <c r="E147" s="70">
        <f t="shared" si="40"/>
        <v>0.86505190311418689</v>
      </c>
      <c r="F147" s="70">
        <f t="shared" si="34"/>
        <v>0</v>
      </c>
      <c r="G147" s="70">
        <f t="shared" si="35"/>
        <v>0.19880715705765406</v>
      </c>
      <c r="H147" s="70">
        <f t="shared" si="36"/>
        <v>0</v>
      </c>
      <c r="I147" s="70">
        <f t="shared" si="37"/>
        <v>0</v>
      </c>
      <c r="J147" s="66">
        <f t="shared" si="7"/>
        <v>0.21109316623144528</v>
      </c>
    </row>
    <row r="148" spans="1:11">
      <c r="A148" s="151" t="s">
        <v>91</v>
      </c>
      <c r="C148" s="70">
        <f t="shared" si="38"/>
        <v>0</v>
      </c>
      <c r="D148" s="70">
        <f t="shared" si="39"/>
        <v>0</v>
      </c>
      <c r="E148" s="70">
        <f t="shared" si="40"/>
        <v>0</v>
      </c>
      <c r="F148" s="70">
        <f t="shared" si="34"/>
        <v>0</v>
      </c>
      <c r="G148" s="70">
        <f t="shared" si="35"/>
        <v>0</v>
      </c>
      <c r="H148" s="70">
        <f t="shared" si="36"/>
        <v>0</v>
      </c>
      <c r="I148" s="70">
        <f t="shared" si="37"/>
        <v>0</v>
      </c>
      <c r="J148" s="66">
        <f t="shared" si="7"/>
        <v>0</v>
      </c>
    </row>
    <row r="149" spans="1:11">
      <c r="A149" s="152" t="s">
        <v>92</v>
      </c>
      <c r="C149" s="214">
        <f>SUM(C132:C148)</f>
        <v>99.999999999999986</v>
      </c>
      <c r="D149" s="214">
        <f t="shared" ref="D149:I149" si="41">SUM(D132:D148)</f>
        <v>100</v>
      </c>
      <c r="E149" s="214">
        <f t="shared" si="41"/>
        <v>100</v>
      </c>
      <c r="F149" s="214">
        <f t="shared" si="41"/>
        <v>99.999999999999986</v>
      </c>
      <c r="G149" s="214">
        <f t="shared" si="41"/>
        <v>100.00000000000001</v>
      </c>
      <c r="H149" s="214">
        <f t="shared" si="41"/>
        <v>100</v>
      </c>
      <c r="I149" s="214">
        <f t="shared" si="41"/>
        <v>99.999999999999986</v>
      </c>
      <c r="J149" s="66">
        <f t="shared" si="7"/>
        <v>100</v>
      </c>
    </row>
    <row r="150" spans="1:11">
      <c r="J150" s="66"/>
    </row>
    <row r="151" spans="1:11">
      <c r="B151" s="317"/>
      <c r="C151" s="317"/>
      <c r="D151" s="317"/>
      <c r="E151" s="317"/>
      <c r="F151" s="317"/>
      <c r="G151" s="317"/>
      <c r="H151" s="317"/>
      <c r="I151" s="316"/>
      <c r="J151" s="118"/>
    </row>
    <row r="152" spans="1:11">
      <c r="A152" s="128" t="s">
        <v>431</v>
      </c>
      <c r="C152" s="317">
        <v>32</v>
      </c>
      <c r="D152" s="317">
        <v>43</v>
      </c>
      <c r="E152" s="317">
        <v>47</v>
      </c>
      <c r="F152" s="317">
        <v>33</v>
      </c>
      <c r="G152" s="317">
        <v>39</v>
      </c>
      <c r="H152" s="317">
        <v>30</v>
      </c>
      <c r="I152" s="316">
        <v>19</v>
      </c>
      <c r="J152" s="118"/>
    </row>
    <row r="153" spans="1:11">
      <c r="A153" s="128" t="s">
        <v>432</v>
      </c>
      <c r="C153" s="317">
        <v>297</v>
      </c>
      <c r="D153" s="317">
        <v>725</v>
      </c>
      <c r="E153" s="317">
        <v>578</v>
      </c>
      <c r="F153" s="317">
        <v>388</v>
      </c>
      <c r="G153" s="317">
        <v>503</v>
      </c>
      <c r="H153" s="317">
        <v>276</v>
      </c>
      <c r="I153" s="316">
        <v>341</v>
      </c>
      <c r="J153" s="118"/>
    </row>
    <row r="154" spans="1:11">
      <c r="A154" s="128" t="s">
        <v>433</v>
      </c>
      <c r="C154" s="317">
        <v>0.1595</v>
      </c>
      <c r="D154" s="317">
        <v>5.6750000000000002E-2</v>
      </c>
      <c r="E154" s="317">
        <v>6.2590000000000007E-2</v>
      </c>
      <c r="F154" s="317">
        <v>7.7249999999999999E-2</v>
      </c>
      <c r="G154" s="317">
        <v>8.6970000000000006E-2</v>
      </c>
      <c r="H154" s="317">
        <v>0.13639999999999999</v>
      </c>
      <c r="I154" s="316">
        <v>0.14749999999999999</v>
      </c>
      <c r="J154" s="118"/>
    </row>
    <row r="155" spans="1:11">
      <c r="A155" s="128" t="s">
        <v>434</v>
      </c>
      <c r="C155" s="317">
        <v>0.84050000000000002</v>
      </c>
      <c r="D155" s="317">
        <v>0.94320000000000004</v>
      </c>
      <c r="E155" s="317">
        <v>0.93740000000000001</v>
      </c>
      <c r="F155" s="317">
        <v>0.92269999999999996</v>
      </c>
      <c r="G155" s="317">
        <v>0.91300000000000003</v>
      </c>
      <c r="H155" s="317">
        <v>0.86360000000000003</v>
      </c>
      <c r="I155" s="316">
        <v>0.85250000000000004</v>
      </c>
      <c r="J155" s="118"/>
    </row>
    <row r="156" spans="1:11">
      <c r="A156" s="128" t="s">
        <v>435</v>
      </c>
      <c r="C156" s="317">
        <v>2.496</v>
      </c>
      <c r="D156" s="317">
        <v>3.149</v>
      </c>
      <c r="E156" s="317">
        <v>3.1549999999999998</v>
      </c>
      <c r="F156" s="317">
        <v>2.8919999999999999</v>
      </c>
      <c r="G156" s="317">
        <v>2.8559999999999999</v>
      </c>
      <c r="H156" s="317">
        <v>2.5390000000000001</v>
      </c>
      <c r="I156" s="316">
        <v>2.2759999999999998</v>
      </c>
      <c r="J156" s="118"/>
    </row>
    <row r="157" spans="1:11">
      <c r="A157" s="128" t="s">
        <v>436</v>
      </c>
      <c r="C157" s="317">
        <v>0.379</v>
      </c>
      <c r="D157" s="317">
        <v>0.54210000000000003</v>
      </c>
      <c r="E157" s="317">
        <v>0.49880000000000002</v>
      </c>
      <c r="F157" s="317">
        <v>0.54610000000000003</v>
      </c>
      <c r="G157" s="317">
        <v>0.44590000000000002</v>
      </c>
      <c r="H157" s="317">
        <v>0.42209999999999998</v>
      </c>
      <c r="I157" s="316">
        <v>0.51229999999999998</v>
      </c>
      <c r="J157" s="118"/>
    </row>
    <row r="158" spans="1:11">
      <c r="A158" s="128" t="s">
        <v>437</v>
      </c>
      <c r="C158" s="317">
        <v>2.335</v>
      </c>
      <c r="D158" s="317">
        <v>3.04</v>
      </c>
      <c r="E158" s="317">
        <v>3.0150000000000001</v>
      </c>
      <c r="F158" s="317">
        <v>2.7480000000000002</v>
      </c>
      <c r="G158" s="317">
        <v>2.726</v>
      </c>
      <c r="H158" s="317">
        <v>2.3769999999999998</v>
      </c>
      <c r="I158" s="316">
        <v>2.177</v>
      </c>
      <c r="J158" s="118"/>
      <c r="K158" s="242"/>
    </row>
    <row r="159" spans="1:11">
      <c r="A159" s="128" t="s">
        <v>438</v>
      </c>
      <c r="C159" s="317">
        <v>1.857</v>
      </c>
      <c r="D159" s="317">
        <v>1.597</v>
      </c>
      <c r="E159" s="317">
        <v>1.9550000000000001</v>
      </c>
      <c r="F159" s="317">
        <v>1.675</v>
      </c>
      <c r="G159" s="317">
        <v>1.7390000000000001</v>
      </c>
      <c r="H159" s="317">
        <v>1.806</v>
      </c>
      <c r="I159" s="316">
        <v>1.0289999999999999</v>
      </c>
      <c r="J159" s="118"/>
      <c r="K159" s="322"/>
    </row>
    <row r="160" spans="1:11">
      <c r="A160" s="128" t="s">
        <v>439</v>
      </c>
      <c r="C160" s="317">
        <v>5.4450000000000003</v>
      </c>
      <c r="D160" s="317">
        <v>6.3769999999999998</v>
      </c>
      <c r="E160" s="317">
        <v>7.2329999999999997</v>
      </c>
      <c r="F160" s="317">
        <v>5.3680000000000003</v>
      </c>
      <c r="G160" s="317">
        <v>6.109</v>
      </c>
      <c r="H160" s="317">
        <v>5.16</v>
      </c>
      <c r="I160" s="316">
        <v>3.0859999999999999</v>
      </c>
      <c r="J160" s="118"/>
      <c r="K160" s="322"/>
    </row>
    <row r="161" spans="1:11">
      <c r="A161" s="128" t="s">
        <v>440</v>
      </c>
      <c r="C161" s="317">
        <v>0.72009999999999996</v>
      </c>
      <c r="D161" s="317">
        <v>0.83720000000000006</v>
      </c>
      <c r="E161" s="317">
        <v>0.81930000000000003</v>
      </c>
      <c r="F161" s="317">
        <v>0.82699999999999996</v>
      </c>
      <c r="G161" s="317">
        <v>0.77949999999999997</v>
      </c>
      <c r="H161" s="317">
        <v>0.74639999999999995</v>
      </c>
      <c r="I161" s="316">
        <v>0.77290000000000003</v>
      </c>
      <c r="J161" s="118"/>
      <c r="K161" s="322"/>
    </row>
    <row r="162" spans="1:11">
      <c r="A162" s="128" t="s">
        <v>441</v>
      </c>
      <c r="C162" s="317">
        <v>9.1029999999999998</v>
      </c>
      <c r="D162" s="317">
        <v>10.01</v>
      </c>
      <c r="E162" s="317">
        <v>12.09</v>
      </c>
      <c r="F162" s="317">
        <v>8.6180000000000003</v>
      </c>
      <c r="G162" s="317">
        <v>9.8729999999999993</v>
      </c>
      <c r="H162" s="317">
        <v>8.5630000000000006</v>
      </c>
      <c r="I162" s="316">
        <v>4.3419999999999996</v>
      </c>
      <c r="J162" s="118"/>
      <c r="K162" s="322"/>
    </row>
    <row r="163" spans="1:11">
      <c r="A163" s="128" t="s">
        <v>442</v>
      </c>
      <c r="C163" s="317">
        <v>0.35349999999999998</v>
      </c>
      <c r="D163" s="317">
        <v>0.1338</v>
      </c>
      <c r="E163" s="317">
        <v>0.14360000000000001</v>
      </c>
      <c r="F163" s="317">
        <v>0.17530000000000001</v>
      </c>
      <c r="G163" s="317">
        <v>0.159</v>
      </c>
      <c r="H163" s="317">
        <v>0.30430000000000001</v>
      </c>
      <c r="I163" s="316">
        <v>0.2727</v>
      </c>
      <c r="J163" s="118"/>
      <c r="K163" s="322"/>
    </row>
    <row r="164" spans="1:11">
      <c r="A164" s="128" t="s">
        <v>443</v>
      </c>
      <c r="C164" s="317">
        <v>45.75</v>
      </c>
      <c r="D164" s="317">
        <v>45.63</v>
      </c>
      <c r="E164" s="317">
        <v>54.5</v>
      </c>
      <c r="F164" s="317">
        <v>37.200000000000003</v>
      </c>
      <c r="G164" s="317">
        <v>43</v>
      </c>
      <c r="H164" s="317">
        <v>63</v>
      </c>
      <c r="I164" s="316">
        <v>19.25</v>
      </c>
      <c r="J164" s="118"/>
      <c r="K164" s="322"/>
    </row>
    <row r="165" spans="1:11">
      <c r="K165" s="322"/>
    </row>
  </sheetData>
  <mergeCells count="6">
    <mergeCell ref="B7:B19"/>
    <mergeCell ref="C5:I5"/>
    <mergeCell ref="C2:I2"/>
    <mergeCell ref="C3:I3"/>
    <mergeCell ref="C4:I4"/>
    <mergeCell ref="C6:I6"/>
  </mergeCells>
  <pageMargins left="0.7" right="0.7" top="0.75" bottom="0.75" header="0.3" footer="0.3"/>
  <pageSetup paperSize="9" orientation="portrait" horizontalDpi="300" verticalDpi="0" copies="0" r:id="rId1"/>
  <ignoredErrors>
    <ignoredError sqref="H16:I16" twoDigitTextYear="1"/>
    <ignoredError sqref="C108:I126 C107:H107 C93:I103 C88:I91" formulaRange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202"/>
  <sheetViews>
    <sheetView topLeftCell="A94" zoomScale="80" zoomScaleNormal="80" workbookViewId="0">
      <selection activeCell="Q134" sqref="Q134"/>
    </sheetView>
  </sheetViews>
  <sheetFormatPr defaultRowHeight="12.75"/>
  <cols>
    <col min="1" max="1" width="28.5703125" style="260" customWidth="1"/>
    <col min="2" max="2" width="14.7109375" style="286" customWidth="1"/>
    <col min="3" max="8" width="10.5703125" style="286" bestFit="1" customWidth="1"/>
    <col min="9" max="9" width="9.140625" style="286"/>
    <col min="10" max="10" width="14.42578125" style="286" bestFit="1" customWidth="1"/>
    <col min="11" max="11" width="9.140625" style="286"/>
    <col min="12" max="16384" width="9.140625" style="260"/>
  </cols>
  <sheetData>
    <row r="1" spans="1:42">
      <c r="A1" s="116" t="s">
        <v>354</v>
      </c>
    </row>
    <row r="2" spans="1:42" s="261" customFormat="1">
      <c r="A2" s="94" t="s">
        <v>0</v>
      </c>
      <c r="B2" s="365"/>
      <c r="C2" s="330" t="s">
        <v>417</v>
      </c>
      <c r="D2" s="542" t="s">
        <v>210</v>
      </c>
      <c r="E2" s="543"/>
      <c r="F2" s="543"/>
      <c r="G2" s="543"/>
      <c r="H2" s="544"/>
      <c r="I2" s="374"/>
      <c r="J2" s="277"/>
      <c r="K2" s="371"/>
      <c r="L2" s="82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  <c r="AG2" s="84"/>
      <c r="AH2" s="84"/>
      <c r="AI2" s="84"/>
      <c r="AJ2" s="84"/>
      <c r="AK2" s="84"/>
      <c r="AL2" s="84"/>
      <c r="AM2" s="84"/>
      <c r="AN2" s="84"/>
      <c r="AO2" s="84"/>
      <c r="AP2" s="84"/>
    </row>
    <row r="3" spans="1:42">
      <c r="A3" s="101" t="s">
        <v>211</v>
      </c>
      <c r="B3" s="366"/>
      <c r="C3" s="85" t="s">
        <v>212</v>
      </c>
      <c r="D3" s="545" t="s">
        <v>213</v>
      </c>
      <c r="E3" s="546"/>
      <c r="F3" s="546"/>
      <c r="G3" s="546"/>
      <c r="H3" s="547"/>
      <c r="I3" s="374"/>
      <c r="J3" s="277"/>
      <c r="K3" s="371"/>
      <c r="L3" s="82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4"/>
      <c r="AN3" s="84"/>
      <c r="AO3" s="84"/>
      <c r="AP3" s="84"/>
    </row>
    <row r="4" spans="1:42">
      <c r="A4" s="104" t="s">
        <v>660</v>
      </c>
      <c r="B4" s="367"/>
      <c r="C4" s="87" t="s">
        <v>131</v>
      </c>
      <c r="D4" s="539" t="s">
        <v>214</v>
      </c>
      <c r="E4" s="540"/>
      <c r="F4" s="540"/>
      <c r="G4" s="540"/>
      <c r="H4" s="541"/>
      <c r="I4" s="220"/>
      <c r="J4" s="371"/>
      <c r="K4" s="371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</row>
    <row r="5" spans="1:42">
      <c r="A5" s="101" t="s">
        <v>320</v>
      </c>
      <c r="B5" s="548" t="s">
        <v>145</v>
      </c>
      <c r="C5" s="256" t="s">
        <v>259</v>
      </c>
      <c r="D5" s="257" t="s">
        <v>258</v>
      </c>
      <c r="E5" s="258" t="s">
        <v>257</v>
      </c>
      <c r="F5" s="258" t="s">
        <v>256</v>
      </c>
      <c r="G5" s="258" t="s">
        <v>255</v>
      </c>
      <c r="H5" s="259" t="s">
        <v>254</v>
      </c>
      <c r="I5" s="220"/>
      <c r="J5" s="371"/>
      <c r="K5" s="371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84"/>
      <c r="AB5" s="84"/>
      <c r="AC5" s="84"/>
      <c r="AD5" s="84"/>
      <c r="AE5" s="84"/>
      <c r="AF5" s="84"/>
      <c r="AG5" s="84"/>
      <c r="AH5" s="84"/>
      <c r="AI5" s="84"/>
      <c r="AJ5" s="84"/>
      <c r="AK5" s="84"/>
      <c r="AL5" s="84"/>
      <c r="AM5" s="84"/>
      <c r="AN5" s="84"/>
      <c r="AO5" s="84"/>
      <c r="AP5" s="84"/>
    </row>
    <row r="6" spans="1:42">
      <c r="A6" s="101" t="s">
        <v>323</v>
      </c>
      <c r="B6" s="549"/>
      <c r="C6" s="180">
        <v>192.25</v>
      </c>
      <c r="D6" s="262">
        <v>190.9</v>
      </c>
      <c r="E6" s="311">
        <v>159.44</v>
      </c>
      <c r="F6" s="311">
        <v>152.69999999999999</v>
      </c>
      <c r="G6" s="311">
        <v>125.9</v>
      </c>
      <c r="H6" s="177">
        <v>87.75</v>
      </c>
      <c r="I6" s="312"/>
      <c r="J6" s="371"/>
      <c r="K6" s="371"/>
      <c r="M6" s="89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  <c r="AA6" s="84"/>
      <c r="AB6" s="84"/>
      <c r="AC6" s="84"/>
      <c r="AD6" s="84"/>
      <c r="AE6" s="84"/>
      <c r="AF6" s="84"/>
      <c r="AG6" s="84"/>
      <c r="AH6" s="84"/>
      <c r="AI6" s="84"/>
      <c r="AJ6" s="84"/>
      <c r="AK6" s="84"/>
      <c r="AL6" s="84"/>
      <c r="AM6" s="84"/>
      <c r="AN6" s="84"/>
      <c r="AO6" s="84"/>
      <c r="AP6" s="84"/>
    </row>
    <row r="7" spans="1:42">
      <c r="A7" s="101" t="s">
        <v>215</v>
      </c>
      <c r="B7" s="549"/>
      <c r="C7" s="86">
        <v>8</v>
      </c>
      <c r="D7" s="91">
        <v>8</v>
      </c>
      <c r="E7" s="312">
        <v>7</v>
      </c>
      <c r="F7" s="312">
        <v>7</v>
      </c>
      <c r="G7" s="312">
        <v>6</v>
      </c>
      <c r="H7" s="147">
        <v>5</v>
      </c>
      <c r="I7" s="312"/>
      <c r="J7" s="371"/>
      <c r="K7" s="371"/>
      <c r="M7" s="89"/>
      <c r="N7" s="84"/>
      <c r="O7" s="84"/>
      <c r="P7" s="84"/>
      <c r="Q7" s="84"/>
      <c r="R7" s="84"/>
      <c r="S7" s="84"/>
      <c r="T7" s="84"/>
      <c r="U7" s="84"/>
      <c r="V7" s="84"/>
      <c r="W7" s="84"/>
      <c r="X7" s="84"/>
      <c r="Y7" s="84"/>
      <c r="Z7" s="84"/>
      <c r="AA7" s="84"/>
      <c r="AB7" s="84"/>
      <c r="AC7" s="84"/>
      <c r="AD7" s="84"/>
      <c r="AE7" s="84"/>
      <c r="AF7" s="84"/>
      <c r="AG7" s="84"/>
      <c r="AH7" s="84"/>
      <c r="AI7" s="84"/>
      <c r="AJ7" s="84"/>
      <c r="AK7" s="84"/>
      <c r="AL7" s="84"/>
      <c r="AM7" s="84"/>
      <c r="AN7" s="84"/>
      <c r="AO7" s="84"/>
      <c r="AP7" s="84"/>
    </row>
    <row r="8" spans="1:42">
      <c r="A8" s="101" t="s">
        <v>415</v>
      </c>
      <c r="B8" s="549"/>
      <c r="C8" s="86" t="s">
        <v>114</v>
      </c>
      <c r="D8" s="91" t="s">
        <v>114</v>
      </c>
      <c r="E8" s="312" t="s">
        <v>416</v>
      </c>
      <c r="F8" s="312" t="s">
        <v>416</v>
      </c>
      <c r="G8" s="312" t="s">
        <v>416</v>
      </c>
      <c r="H8" s="147" t="s">
        <v>416</v>
      </c>
      <c r="I8" s="312"/>
      <c r="J8" s="371"/>
      <c r="K8" s="371"/>
      <c r="M8" s="89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84"/>
      <c r="Z8" s="84"/>
      <c r="AA8" s="84"/>
      <c r="AB8" s="84"/>
      <c r="AC8" s="84"/>
      <c r="AD8" s="84"/>
      <c r="AE8" s="84"/>
      <c r="AF8" s="84"/>
      <c r="AG8" s="84"/>
      <c r="AH8" s="84"/>
      <c r="AI8" s="84"/>
      <c r="AJ8" s="84"/>
      <c r="AK8" s="84"/>
      <c r="AL8" s="84"/>
      <c r="AM8" s="84"/>
      <c r="AN8" s="84"/>
      <c r="AO8" s="84"/>
      <c r="AP8" s="84"/>
    </row>
    <row r="9" spans="1:42">
      <c r="A9" s="101" t="s">
        <v>216</v>
      </c>
      <c r="B9" s="549"/>
      <c r="C9" s="86">
        <v>2</v>
      </c>
      <c r="D9" s="91">
        <v>1</v>
      </c>
      <c r="E9" s="312">
        <v>5</v>
      </c>
      <c r="F9" s="312">
        <v>1</v>
      </c>
      <c r="G9" s="312">
        <v>2</v>
      </c>
      <c r="H9" s="147">
        <v>2</v>
      </c>
      <c r="I9" s="312"/>
      <c r="J9" s="371"/>
      <c r="K9" s="371"/>
      <c r="M9" s="89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  <c r="AB9" s="84"/>
      <c r="AC9" s="84"/>
      <c r="AD9" s="84"/>
      <c r="AE9" s="84"/>
      <c r="AF9" s="84"/>
      <c r="AG9" s="84"/>
      <c r="AH9" s="84"/>
      <c r="AI9" s="84"/>
      <c r="AJ9" s="84"/>
      <c r="AK9" s="84"/>
      <c r="AL9" s="84"/>
      <c r="AM9" s="84"/>
      <c r="AN9" s="84"/>
      <c r="AO9" s="84"/>
      <c r="AP9" s="84"/>
    </row>
    <row r="10" spans="1:42">
      <c r="A10" s="101" t="s">
        <v>217</v>
      </c>
      <c r="B10" s="549"/>
      <c r="C10" s="86">
        <v>25</v>
      </c>
      <c r="D10" s="91">
        <v>40</v>
      </c>
      <c r="E10" s="312">
        <v>94</v>
      </c>
      <c r="F10" s="312">
        <v>20</v>
      </c>
      <c r="G10" s="312">
        <v>40</v>
      </c>
      <c r="H10" s="147">
        <v>25</v>
      </c>
      <c r="I10" s="312"/>
      <c r="J10" s="371"/>
      <c r="K10" s="371"/>
      <c r="M10" s="89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</row>
    <row r="11" spans="1:42" s="324" customFormat="1">
      <c r="A11" s="101" t="s">
        <v>447</v>
      </c>
      <c r="B11" s="549"/>
      <c r="C11" s="86" t="s">
        <v>430</v>
      </c>
      <c r="D11" s="91" t="s">
        <v>430</v>
      </c>
      <c r="E11" s="312" t="s">
        <v>464</v>
      </c>
      <c r="F11" s="312" t="s">
        <v>464</v>
      </c>
      <c r="G11" s="312" t="s">
        <v>465</v>
      </c>
      <c r="H11" s="147" t="s">
        <v>465</v>
      </c>
      <c r="I11" s="312"/>
      <c r="J11" s="371"/>
      <c r="K11" s="371"/>
      <c r="M11" s="89"/>
      <c r="N11" s="121"/>
      <c r="O11" s="121"/>
      <c r="P11" s="121"/>
      <c r="Q11" s="121"/>
      <c r="R11" s="121"/>
      <c r="S11" s="121"/>
      <c r="T11" s="121"/>
      <c r="U11" s="121"/>
      <c r="V11" s="121"/>
      <c r="W11" s="121"/>
      <c r="X11" s="121"/>
      <c r="Y11" s="121"/>
      <c r="Z11" s="121"/>
      <c r="AA11" s="121"/>
      <c r="AB11" s="121"/>
      <c r="AC11" s="121"/>
      <c r="AD11" s="121"/>
      <c r="AE11" s="121"/>
      <c r="AF11" s="121"/>
      <c r="AG11" s="121"/>
      <c r="AH11" s="121"/>
      <c r="AI11" s="121"/>
      <c r="AJ11" s="121"/>
      <c r="AK11" s="121"/>
      <c r="AL11" s="121"/>
      <c r="AM11" s="121"/>
      <c r="AN11" s="121"/>
      <c r="AO11" s="121"/>
      <c r="AP11" s="121"/>
    </row>
    <row r="12" spans="1:42">
      <c r="A12" s="101" t="s">
        <v>316</v>
      </c>
      <c r="B12" s="549"/>
      <c r="C12" s="86" t="s">
        <v>103</v>
      </c>
      <c r="D12" s="91" t="s">
        <v>103</v>
      </c>
      <c r="E12" s="312" t="s">
        <v>103</v>
      </c>
      <c r="F12" s="312" t="s">
        <v>103</v>
      </c>
      <c r="G12" s="312" t="s">
        <v>103</v>
      </c>
      <c r="H12" s="147" t="s">
        <v>103</v>
      </c>
      <c r="I12" s="312"/>
      <c r="J12" s="371"/>
      <c r="K12" s="371"/>
      <c r="M12" s="89"/>
      <c r="N12" s="84"/>
      <c r="O12" s="84"/>
      <c r="P12" s="84"/>
      <c r="Q12" s="84"/>
      <c r="R12" s="84"/>
      <c r="S12" s="84"/>
      <c r="T12" s="84"/>
      <c r="U12" s="84"/>
      <c r="V12" s="84"/>
      <c r="W12" s="84"/>
      <c r="X12" s="84"/>
      <c r="Y12" s="84"/>
      <c r="Z12" s="84"/>
      <c r="AA12" s="84"/>
      <c r="AB12" s="84"/>
      <c r="AC12" s="84"/>
      <c r="AD12" s="84"/>
      <c r="AE12" s="84"/>
      <c r="AF12" s="84"/>
      <c r="AG12" s="84"/>
      <c r="AH12" s="84"/>
      <c r="AI12" s="84"/>
      <c r="AJ12" s="84"/>
      <c r="AK12" s="84"/>
      <c r="AL12" s="84"/>
      <c r="AM12" s="84"/>
      <c r="AN12" s="84"/>
      <c r="AO12" s="84"/>
      <c r="AP12" s="84"/>
    </row>
    <row r="13" spans="1:42">
      <c r="A13" s="101" t="s">
        <v>218</v>
      </c>
      <c r="B13" s="549"/>
      <c r="C13" s="88" t="s">
        <v>104</v>
      </c>
      <c r="D13" s="245" t="s">
        <v>104</v>
      </c>
      <c r="E13" s="93" t="s">
        <v>104</v>
      </c>
      <c r="F13" s="93" t="s">
        <v>104</v>
      </c>
      <c r="G13" s="93" t="s">
        <v>104</v>
      </c>
      <c r="H13" s="244" t="s">
        <v>104</v>
      </c>
      <c r="I13" s="93"/>
      <c r="J13" s="371"/>
      <c r="K13" s="371"/>
      <c r="L13" s="73"/>
      <c r="M13" s="73"/>
      <c r="N13" s="84"/>
      <c r="O13" s="84"/>
      <c r="P13" s="84"/>
      <c r="Q13" s="84"/>
      <c r="R13" s="84"/>
      <c r="S13" s="84"/>
      <c r="T13" s="84"/>
      <c r="U13" s="84"/>
      <c r="V13" s="84"/>
      <c r="W13" s="84"/>
      <c r="X13" s="84"/>
      <c r="Y13" s="84"/>
      <c r="Z13" s="84"/>
      <c r="AA13" s="84"/>
      <c r="AB13" s="84"/>
      <c r="AC13" s="84"/>
      <c r="AD13" s="84"/>
      <c r="AE13" s="84"/>
      <c r="AF13" s="84"/>
      <c r="AG13" s="84"/>
      <c r="AH13" s="84"/>
      <c r="AI13" s="84"/>
      <c r="AJ13" s="84"/>
      <c r="AK13" s="84"/>
      <c r="AL13" s="84"/>
      <c r="AM13" s="84"/>
      <c r="AN13" s="84"/>
      <c r="AO13" s="84"/>
      <c r="AP13" s="84"/>
    </row>
    <row r="14" spans="1:42">
      <c r="A14" s="104" t="s">
        <v>6</v>
      </c>
      <c r="B14" s="550"/>
      <c r="C14" s="87" t="s">
        <v>137</v>
      </c>
      <c r="D14" s="246" t="s">
        <v>137</v>
      </c>
      <c r="E14" s="320" t="s">
        <v>137</v>
      </c>
      <c r="F14" s="320" t="s">
        <v>137</v>
      </c>
      <c r="G14" s="320" t="s">
        <v>137</v>
      </c>
      <c r="H14" s="247" t="s">
        <v>137</v>
      </c>
      <c r="I14" s="373"/>
      <c r="J14" s="372"/>
      <c r="K14" s="372"/>
      <c r="L14" s="72"/>
      <c r="M14" s="72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  <c r="AH14" s="71"/>
      <c r="AI14" s="71"/>
      <c r="AJ14" s="71"/>
      <c r="AK14" s="71"/>
      <c r="AL14" s="71"/>
      <c r="AM14" s="71"/>
      <c r="AN14" s="71"/>
      <c r="AO14" s="71"/>
      <c r="AP14" s="71"/>
    </row>
    <row r="15" spans="1:42">
      <c r="A15" s="81" t="s">
        <v>219</v>
      </c>
      <c r="B15" s="283"/>
      <c r="C15" s="312">
        <v>779</v>
      </c>
      <c r="D15" s="91">
        <v>429</v>
      </c>
      <c r="E15" s="312">
        <v>1050</v>
      </c>
      <c r="F15" s="312">
        <v>861</v>
      </c>
      <c r="G15" s="312">
        <v>495</v>
      </c>
      <c r="H15" s="65">
        <v>698</v>
      </c>
    </row>
    <row r="16" spans="1:42">
      <c r="A16" s="81" t="s">
        <v>146</v>
      </c>
      <c r="B16" s="283"/>
      <c r="C16" s="312">
        <v>23</v>
      </c>
      <c r="D16" s="91">
        <v>27</v>
      </c>
      <c r="E16" s="312">
        <v>546</v>
      </c>
      <c r="F16" s="312">
        <v>357</v>
      </c>
      <c r="G16" s="312">
        <v>143</v>
      </c>
      <c r="H16" s="147">
        <v>140</v>
      </c>
      <c r="M16" s="263"/>
      <c r="N16" s="263"/>
      <c r="O16" s="264"/>
      <c r="P16" s="264"/>
      <c r="Q16" s="264"/>
      <c r="R16" s="264"/>
    </row>
    <row r="17" spans="1:20">
      <c r="A17" s="76" t="s">
        <v>358</v>
      </c>
      <c r="B17" s="146" t="s">
        <v>10</v>
      </c>
      <c r="C17" s="312">
        <v>48</v>
      </c>
      <c r="D17" s="91">
        <v>70</v>
      </c>
      <c r="E17" s="312"/>
      <c r="F17" s="312"/>
      <c r="G17" s="312"/>
      <c r="H17" s="147"/>
      <c r="T17" s="263"/>
    </row>
    <row r="18" spans="1:20">
      <c r="A18" s="129" t="s">
        <v>220</v>
      </c>
      <c r="B18" s="283" t="s">
        <v>10</v>
      </c>
      <c r="C18" s="312">
        <v>4</v>
      </c>
      <c r="D18" s="91">
        <v>10</v>
      </c>
      <c r="E18" s="312">
        <v>2</v>
      </c>
      <c r="F18" s="312">
        <v>1</v>
      </c>
      <c r="G18" s="312">
        <v>1</v>
      </c>
      <c r="H18" s="147"/>
      <c r="T18" s="263"/>
    </row>
    <row r="19" spans="1:20">
      <c r="A19" s="130" t="s">
        <v>360</v>
      </c>
      <c r="B19" s="283"/>
      <c r="C19" s="312"/>
      <c r="D19" s="91"/>
      <c r="E19" s="312">
        <v>294</v>
      </c>
      <c r="F19" s="312">
        <v>168</v>
      </c>
      <c r="G19" s="312">
        <v>132</v>
      </c>
      <c r="H19" s="147"/>
      <c r="T19" s="264"/>
    </row>
    <row r="20" spans="1:20">
      <c r="A20" s="130" t="s">
        <v>8</v>
      </c>
      <c r="B20" s="283"/>
      <c r="C20" s="312"/>
      <c r="D20" s="91"/>
      <c r="E20" s="312"/>
      <c r="F20" s="312"/>
      <c r="G20" s="312"/>
      <c r="H20" s="147">
        <v>1</v>
      </c>
      <c r="T20" s="264"/>
    </row>
    <row r="21" spans="1:20">
      <c r="A21" s="129" t="s">
        <v>405</v>
      </c>
      <c r="B21" s="283" t="s">
        <v>10</v>
      </c>
      <c r="C21" s="312">
        <v>81</v>
      </c>
      <c r="D21" s="91">
        <v>35</v>
      </c>
      <c r="E21" s="312">
        <v>4</v>
      </c>
      <c r="F21" s="312">
        <v>34</v>
      </c>
      <c r="G21" s="312">
        <v>110</v>
      </c>
      <c r="H21" s="147">
        <v>5</v>
      </c>
      <c r="T21" s="264"/>
    </row>
    <row r="22" spans="1:20">
      <c r="A22" s="76" t="s">
        <v>221</v>
      </c>
      <c r="B22" s="146" t="s">
        <v>10</v>
      </c>
      <c r="C22" s="312">
        <v>1</v>
      </c>
      <c r="D22" s="91">
        <v>5</v>
      </c>
      <c r="E22" s="312">
        <v>2</v>
      </c>
      <c r="F22" s="312"/>
      <c r="G22" s="312">
        <v>2</v>
      </c>
      <c r="H22" s="147">
        <v>6</v>
      </c>
      <c r="T22" s="264"/>
    </row>
    <row r="23" spans="1:20">
      <c r="A23" s="131" t="s">
        <v>222</v>
      </c>
      <c r="B23" s="283" t="s">
        <v>511</v>
      </c>
      <c r="C23" s="312">
        <v>10</v>
      </c>
      <c r="D23" s="91">
        <v>4</v>
      </c>
      <c r="E23" s="312"/>
      <c r="F23" s="312"/>
      <c r="G23" s="312">
        <v>1</v>
      </c>
      <c r="H23" s="147"/>
    </row>
    <row r="24" spans="1:20">
      <c r="A24" s="129" t="s">
        <v>11</v>
      </c>
      <c r="B24" s="283" t="s">
        <v>10</v>
      </c>
      <c r="C24" s="312">
        <v>44</v>
      </c>
      <c r="D24" s="91">
        <v>27</v>
      </c>
      <c r="E24" s="312">
        <v>32</v>
      </c>
      <c r="F24" s="312">
        <v>106</v>
      </c>
      <c r="G24" s="312">
        <v>55</v>
      </c>
      <c r="H24" s="147">
        <v>108</v>
      </c>
    </row>
    <row r="25" spans="1:20">
      <c r="A25" s="74" t="s">
        <v>223</v>
      </c>
      <c r="B25" s="146"/>
      <c r="C25" s="312">
        <v>4</v>
      </c>
      <c r="D25" s="91">
        <v>5</v>
      </c>
      <c r="E25" s="312">
        <v>3</v>
      </c>
      <c r="F25" s="312">
        <v>5</v>
      </c>
      <c r="G25" s="312">
        <v>5</v>
      </c>
      <c r="H25" s="147">
        <v>4</v>
      </c>
    </row>
    <row r="26" spans="1:20">
      <c r="A26" s="74" t="s">
        <v>224</v>
      </c>
      <c r="B26" s="146"/>
      <c r="C26" s="312">
        <v>4</v>
      </c>
      <c r="D26" s="91">
        <v>1</v>
      </c>
      <c r="E26" s="312">
        <v>1</v>
      </c>
      <c r="F26" s="312"/>
      <c r="G26" s="312">
        <v>1</v>
      </c>
      <c r="H26" s="147">
        <v>2</v>
      </c>
    </row>
    <row r="27" spans="1:20">
      <c r="A27" s="76" t="s">
        <v>12</v>
      </c>
      <c r="B27" s="146" t="s">
        <v>10</v>
      </c>
      <c r="C27" s="312">
        <v>10</v>
      </c>
      <c r="D27" s="91">
        <v>7</v>
      </c>
      <c r="E27" s="312">
        <v>8</v>
      </c>
      <c r="F27" s="312">
        <v>10</v>
      </c>
      <c r="G27" s="312">
        <v>3</v>
      </c>
      <c r="H27" s="147">
        <v>6</v>
      </c>
    </row>
    <row r="28" spans="1:20">
      <c r="A28" s="76" t="s">
        <v>225</v>
      </c>
      <c r="B28" s="146" t="s">
        <v>10</v>
      </c>
      <c r="C28" s="312">
        <v>18</v>
      </c>
      <c r="D28" s="91">
        <v>7</v>
      </c>
      <c r="E28" s="312">
        <v>5</v>
      </c>
      <c r="F28" s="312">
        <v>13</v>
      </c>
      <c r="G28" s="312">
        <v>4</v>
      </c>
      <c r="H28" s="147">
        <v>2</v>
      </c>
    </row>
    <row r="29" spans="1:20">
      <c r="A29" s="80" t="s">
        <v>153</v>
      </c>
      <c r="B29" s="146"/>
      <c r="C29" s="312">
        <v>114</v>
      </c>
      <c r="D29" s="91">
        <v>100</v>
      </c>
      <c r="E29" s="312">
        <v>35</v>
      </c>
      <c r="F29" s="312">
        <v>170</v>
      </c>
      <c r="G29" s="312">
        <v>132</v>
      </c>
      <c r="H29" s="147">
        <v>40</v>
      </c>
    </row>
    <row r="30" spans="1:20">
      <c r="A30" s="129" t="s">
        <v>15</v>
      </c>
      <c r="B30" s="283" t="s">
        <v>10</v>
      </c>
      <c r="C30" s="312">
        <v>38</v>
      </c>
      <c r="D30" s="91">
        <v>40</v>
      </c>
      <c r="E30" s="312">
        <v>30</v>
      </c>
      <c r="F30" s="312">
        <v>85</v>
      </c>
      <c r="G30" s="312">
        <v>103</v>
      </c>
      <c r="H30" s="147">
        <v>60</v>
      </c>
    </row>
    <row r="31" spans="1:20">
      <c r="A31" s="131" t="s">
        <v>16</v>
      </c>
      <c r="B31" s="283" t="s">
        <v>511</v>
      </c>
      <c r="C31" s="312"/>
      <c r="D31" s="91">
        <v>44</v>
      </c>
      <c r="E31" s="312">
        <v>29</v>
      </c>
      <c r="F31" s="312">
        <v>77</v>
      </c>
      <c r="G31" s="312">
        <v>95</v>
      </c>
      <c r="H31" s="147">
        <v>19</v>
      </c>
    </row>
    <row r="32" spans="1:20">
      <c r="A32" s="129" t="s">
        <v>19</v>
      </c>
      <c r="B32" s="283" t="s">
        <v>10</v>
      </c>
      <c r="C32" s="312">
        <v>22</v>
      </c>
      <c r="D32" s="91">
        <v>48</v>
      </c>
      <c r="E32" s="312">
        <v>23</v>
      </c>
      <c r="F32" s="312">
        <v>70</v>
      </c>
      <c r="G32" s="312">
        <v>121</v>
      </c>
      <c r="H32" s="147">
        <v>43</v>
      </c>
    </row>
    <row r="33" spans="1:8">
      <c r="A33" s="129" t="s">
        <v>177</v>
      </c>
      <c r="B33" s="283" t="s">
        <v>10</v>
      </c>
      <c r="C33" s="312">
        <v>5</v>
      </c>
      <c r="D33" s="91">
        <v>5</v>
      </c>
      <c r="E33" s="312">
        <v>1</v>
      </c>
      <c r="F33" s="312"/>
      <c r="G33" s="312"/>
      <c r="H33" s="147">
        <v>8</v>
      </c>
    </row>
    <row r="34" spans="1:8">
      <c r="A34" s="131" t="s">
        <v>25</v>
      </c>
      <c r="B34" s="283" t="s">
        <v>511</v>
      </c>
      <c r="C34" s="312">
        <v>5</v>
      </c>
      <c r="D34" s="91">
        <v>3</v>
      </c>
      <c r="E34" s="312">
        <v>3</v>
      </c>
      <c r="F34" s="312">
        <v>3</v>
      </c>
      <c r="G34" s="312">
        <v>26</v>
      </c>
      <c r="H34" s="147">
        <v>14</v>
      </c>
    </row>
    <row r="35" spans="1:8">
      <c r="A35" s="131" t="s">
        <v>226</v>
      </c>
      <c r="B35" s="283" t="s">
        <v>511</v>
      </c>
      <c r="C35" s="312">
        <v>36</v>
      </c>
      <c r="D35" s="91">
        <v>92</v>
      </c>
      <c r="E35" s="312">
        <v>29</v>
      </c>
      <c r="F35" s="312">
        <v>75</v>
      </c>
      <c r="G35" s="312">
        <v>56</v>
      </c>
      <c r="H35" s="147">
        <v>55</v>
      </c>
    </row>
    <row r="36" spans="1:8">
      <c r="A36" s="129" t="s">
        <v>397</v>
      </c>
      <c r="B36" s="283" t="s">
        <v>10</v>
      </c>
      <c r="C36" s="312">
        <v>912</v>
      </c>
      <c r="D36" s="91">
        <v>858</v>
      </c>
      <c r="E36" s="312">
        <v>1932</v>
      </c>
      <c r="F36" s="312">
        <v>945</v>
      </c>
      <c r="G36" s="312">
        <v>1474</v>
      </c>
      <c r="H36" s="147">
        <v>1920</v>
      </c>
    </row>
    <row r="37" spans="1:8">
      <c r="A37" s="81" t="s">
        <v>227</v>
      </c>
      <c r="B37" s="283"/>
      <c r="C37" s="312">
        <v>228</v>
      </c>
      <c r="D37" s="91">
        <v>143</v>
      </c>
      <c r="E37" s="312">
        <v>34</v>
      </c>
      <c r="F37" s="312">
        <v>252</v>
      </c>
      <c r="G37" s="312">
        <v>11</v>
      </c>
      <c r="H37" s="147">
        <v>204</v>
      </c>
    </row>
    <row r="38" spans="1:8">
      <c r="A38" s="81" t="s">
        <v>26</v>
      </c>
      <c r="B38" s="283"/>
      <c r="C38" s="312">
        <v>95</v>
      </c>
      <c r="D38" s="91">
        <v>209</v>
      </c>
      <c r="E38" s="312">
        <v>168</v>
      </c>
      <c r="F38" s="312">
        <v>462</v>
      </c>
      <c r="G38" s="312">
        <v>440</v>
      </c>
      <c r="H38" s="147">
        <v>108</v>
      </c>
    </row>
    <row r="39" spans="1:8">
      <c r="A39" s="78" t="s">
        <v>228</v>
      </c>
      <c r="B39" s="284"/>
      <c r="C39" s="312">
        <v>3</v>
      </c>
      <c r="D39" s="91">
        <v>3</v>
      </c>
      <c r="E39" s="312">
        <v>2</v>
      </c>
      <c r="F39" s="312">
        <v>1</v>
      </c>
      <c r="G39" s="312">
        <v>117</v>
      </c>
      <c r="H39" s="147">
        <v>2</v>
      </c>
    </row>
    <row r="40" spans="1:8">
      <c r="A40" s="81" t="s">
        <v>27</v>
      </c>
      <c r="B40" s="283"/>
      <c r="C40" s="312"/>
      <c r="D40" s="91">
        <v>3</v>
      </c>
      <c r="E40" s="312">
        <v>3</v>
      </c>
      <c r="F40" s="312">
        <v>8</v>
      </c>
      <c r="G40" s="312">
        <v>59</v>
      </c>
      <c r="H40" s="147">
        <v>50</v>
      </c>
    </row>
    <row r="41" spans="1:8">
      <c r="A41" s="77" t="s">
        <v>400</v>
      </c>
      <c r="B41" s="146" t="s">
        <v>511</v>
      </c>
      <c r="C41" s="312">
        <v>1</v>
      </c>
      <c r="D41" s="91">
        <v>3</v>
      </c>
      <c r="E41" s="312">
        <v>3</v>
      </c>
      <c r="F41" s="312">
        <v>9</v>
      </c>
      <c r="G41" s="312">
        <v>16</v>
      </c>
      <c r="H41" s="147">
        <v>11</v>
      </c>
    </row>
    <row r="42" spans="1:8">
      <c r="A42" s="74" t="s">
        <v>229</v>
      </c>
      <c r="B42" s="146"/>
      <c r="C42" s="312"/>
      <c r="D42" s="91">
        <v>2</v>
      </c>
      <c r="E42" s="312">
        <v>1</v>
      </c>
      <c r="F42" s="312">
        <v>1</v>
      </c>
      <c r="G42" s="312">
        <v>3</v>
      </c>
      <c r="H42" s="147"/>
    </row>
    <row r="43" spans="1:8">
      <c r="A43" s="77" t="s">
        <v>406</v>
      </c>
      <c r="B43" s="146" t="s">
        <v>511</v>
      </c>
      <c r="C43" s="312">
        <v>7</v>
      </c>
      <c r="D43" s="91">
        <v>33</v>
      </c>
      <c r="E43" s="312">
        <v>9</v>
      </c>
      <c r="F43" s="312">
        <v>16</v>
      </c>
      <c r="G43" s="312">
        <v>13</v>
      </c>
      <c r="H43" s="147">
        <v>6</v>
      </c>
    </row>
    <row r="44" spans="1:8">
      <c r="A44" s="78" t="s">
        <v>230</v>
      </c>
      <c r="B44" s="146"/>
      <c r="C44" s="312"/>
      <c r="D44" s="91"/>
      <c r="E44" s="312"/>
      <c r="F44" s="312"/>
      <c r="G44" s="312"/>
      <c r="H44" s="147">
        <v>1</v>
      </c>
    </row>
    <row r="45" spans="1:8">
      <c r="A45" s="130" t="s">
        <v>231</v>
      </c>
      <c r="B45" s="283"/>
      <c r="C45" s="312"/>
      <c r="D45" s="91"/>
      <c r="E45" s="312"/>
      <c r="F45" s="312"/>
      <c r="G45" s="312"/>
      <c r="H45" s="147">
        <v>10</v>
      </c>
    </row>
    <row r="46" spans="1:8">
      <c r="A46" s="131" t="s">
        <v>32</v>
      </c>
      <c r="B46" s="283" t="s">
        <v>511</v>
      </c>
      <c r="C46" s="312">
        <v>13</v>
      </c>
      <c r="D46" s="91">
        <v>22</v>
      </c>
      <c r="E46" s="312">
        <v>4</v>
      </c>
      <c r="F46" s="312">
        <v>8</v>
      </c>
      <c r="G46" s="312">
        <v>17</v>
      </c>
      <c r="H46" s="147">
        <v>27</v>
      </c>
    </row>
    <row r="47" spans="1:8">
      <c r="A47" s="131" t="s">
        <v>33</v>
      </c>
      <c r="B47" s="283" t="s">
        <v>511</v>
      </c>
      <c r="C47" s="312"/>
      <c r="D47" s="91">
        <v>1</v>
      </c>
      <c r="E47" s="312">
        <v>4</v>
      </c>
      <c r="F47" s="312"/>
      <c r="G47" s="312"/>
      <c r="H47" s="147"/>
    </row>
    <row r="48" spans="1:8">
      <c r="A48" s="132" t="s">
        <v>372</v>
      </c>
      <c r="B48" s="283"/>
      <c r="C48" s="312">
        <v>1</v>
      </c>
      <c r="D48" s="91"/>
      <c r="E48" s="312"/>
      <c r="F48" s="83"/>
      <c r="G48" s="312"/>
      <c r="H48" s="147"/>
    </row>
    <row r="49" spans="1:8">
      <c r="A49" s="132" t="s">
        <v>232</v>
      </c>
      <c r="B49" s="283"/>
      <c r="C49" s="312"/>
      <c r="D49" s="91"/>
      <c r="E49" s="312"/>
      <c r="F49" s="83"/>
      <c r="G49" s="312"/>
      <c r="H49" s="147">
        <v>1</v>
      </c>
    </row>
    <row r="50" spans="1:8">
      <c r="A50" s="131" t="s">
        <v>34</v>
      </c>
      <c r="B50" s="283" t="s">
        <v>511</v>
      </c>
      <c r="C50" s="312"/>
      <c r="D50" s="91"/>
      <c r="E50" s="312"/>
      <c r="F50" s="312"/>
      <c r="G50" s="312">
        <v>1</v>
      </c>
      <c r="H50" s="147"/>
    </row>
    <row r="51" spans="1:8">
      <c r="A51" s="131" t="s">
        <v>35</v>
      </c>
      <c r="B51" s="283" t="s">
        <v>511</v>
      </c>
      <c r="C51" s="312">
        <v>16</v>
      </c>
      <c r="D51" s="91">
        <v>35</v>
      </c>
      <c r="E51" s="312">
        <v>32</v>
      </c>
      <c r="F51" s="312">
        <v>27</v>
      </c>
      <c r="G51" s="312">
        <v>198</v>
      </c>
      <c r="H51" s="147">
        <v>143</v>
      </c>
    </row>
    <row r="52" spans="1:8">
      <c r="A52" s="131" t="s">
        <v>36</v>
      </c>
      <c r="B52" s="283" t="s">
        <v>511</v>
      </c>
      <c r="C52" s="312">
        <v>1</v>
      </c>
      <c r="D52" s="91">
        <v>2</v>
      </c>
      <c r="E52" s="312"/>
      <c r="F52" s="312"/>
      <c r="G52" s="312">
        <v>9</v>
      </c>
      <c r="H52" s="147">
        <v>6</v>
      </c>
    </row>
    <row r="53" spans="1:8">
      <c r="A53" s="131" t="s">
        <v>401</v>
      </c>
      <c r="B53" s="283" t="s">
        <v>511</v>
      </c>
      <c r="C53" s="312">
        <v>4</v>
      </c>
      <c r="D53" s="91">
        <v>41</v>
      </c>
      <c r="E53" s="312">
        <v>3</v>
      </c>
      <c r="F53" s="312">
        <v>16</v>
      </c>
      <c r="G53" s="312">
        <v>18</v>
      </c>
      <c r="H53" s="147">
        <v>10</v>
      </c>
    </row>
    <row r="54" spans="1:8">
      <c r="A54" s="129" t="s">
        <v>179</v>
      </c>
      <c r="B54" s="283" t="s">
        <v>10</v>
      </c>
      <c r="C54" s="312"/>
      <c r="D54" s="91"/>
      <c r="E54" s="312"/>
      <c r="F54" s="312">
        <v>1</v>
      </c>
      <c r="G54" s="312"/>
      <c r="H54" s="147"/>
    </row>
    <row r="55" spans="1:8">
      <c r="A55" s="132" t="s">
        <v>37</v>
      </c>
      <c r="B55" s="283"/>
      <c r="C55" s="312">
        <v>1</v>
      </c>
      <c r="D55" s="91"/>
      <c r="E55" s="312">
        <v>1</v>
      </c>
      <c r="F55" s="312"/>
      <c r="G55" s="312">
        <v>3</v>
      </c>
      <c r="H55" s="147">
        <v>4</v>
      </c>
    </row>
    <row r="56" spans="1:8">
      <c r="A56" s="131" t="s">
        <v>357</v>
      </c>
      <c r="B56" s="283" t="s">
        <v>511</v>
      </c>
      <c r="C56" s="312">
        <v>4</v>
      </c>
      <c r="D56" s="91">
        <v>28</v>
      </c>
      <c r="E56" s="312">
        <v>6</v>
      </c>
      <c r="F56" s="312"/>
      <c r="G56" s="312">
        <v>44</v>
      </c>
      <c r="H56" s="147">
        <v>43</v>
      </c>
    </row>
    <row r="57" spans="1:8">
      <c r="A57" s="129" t="s">
        <v>180</v>
      </c>
      <c r="B57" s="283" t="s">
        <v>10</v>
      </c>
      <c r="C57" s="312">
        <v>3</v>
      </c>
      <c r="D57" s="91">
        <v>30</v>
      </c>
      <c r="E57" s="312">
        <v>7</v>
      </c>
      <c r="F57" s="312">
        <v>4</v>
      </c>
      <c r="G57" s="312">
        <v>7</v>
      </c>
      <c r="H57" s="147">
        <v>19</v>
      </c>
    </row>
    <row r="58" spans="1:8">
      <c r="A58" s="129" t="s">
        <v>402</v>
      </c>
      <c r="B58" s="283" t="s">
        <v>10</v>
      </c>
      <c r="C58" s="312">
        <v>5</v>
      </c>
      <c r="D58" s="91">
        <v>17</v>
      </c>
      <c r="E58" s="312">
        <v>5</v>
      </c>
      <c r="F58" s="312">
        <v>19</v>
      </c>
      <c r="G58" s="312">
        <v>59</v>
      </c>
      <c r="H58" s="147">
        <v>29</v>
      </c>
    </row>
    <row r="59" spans="1:8">
      <c r="A59" s="129" t="s">
        <v>182</v>
      </c>
      <c r="B59" s="283" t="s">
        <v>10</v>
      </c>
      <c r="C59" s="312">
        <v>2</v>
      </c>
      <c r="D59" s="91">
        <v>2</v>
      </c>
      <c r="E59" s="312">
        <v>3</v>
      </c>
      <c r="F59" s="312">
        <v>2</v>
      </c>
      <c r="G59" s="312">
        <v>9</v>
      </c>
      <c r="H59" s="147">
        <v>11</v>
      </c>
    </row>
    <row r="60" spans="1:8">
      <c r="A60" s="129" t="s">
        <v>183</v>
      </c>
      <c r="B60" s="283" t="s">
        <v>10</v>
      </c>
      <c r="C60" s="312">
        <v>4</v>
      </c>
      <c r="D60" s="91">
        <v>4</v>
      </c>
      <c r="E60" s="312">
        <v>3</v>
      </c>
      <c r="F60" s="312">
        <v>1</v>
      </c>
      <c r="G60" s="312">
        <v>3</v>
      </c>
      <c r="H60" s="147">
        <v>5</v>
      </c>
    </row>
    <row r="61" spans="1:8">
      <c r="A61" s="132" t="s">
        <v>407</v>
      </c>
      <c r="B61" s="285"/>
      <c r="C61" s="312">
        <v>18</v>
      </c>
      <c r="D61" s="91">
        <v>2</v>
      </c>
      <c r="E61" s="312"/>
      <c r="F61" s="312"/>
      <c r="G61" s="312">
        <v>2</v>
      </c>
      <c r="H61" s="147">
        <v>4</v>
      </c>
    </row>
    <row r="62" spans="1:8">
      <c r="A62" s="129" t="s">
        <v>408</v>
      </c>
      <c r="B62" s="283" t="s">
        <v>10</v>
      </c>
      <c r="C62" s="312"/>
      <c r="D62" s="91"/>
      <c r="E62" s="312"/>
      <c r="F62" s="312"/>
      <c r="G62" s="312"/>
      <c r="H62" s="147">
        <v>1</v>
      </c>
    </row>
    <row r="63" spans="1:8">
      <c r="A63" s="132" t="s">
        <v>181</v>
      </c>
      <c r="B63" s="283"/>
      <c r="C63" s="312"/>
      <c r="D63" s="91">
        <v>2</v>
      </c>
      <c r="E63" s="312">
        <v>1</v>
      </c>
      <c r="F63" s="312">
        <v>8</v>
      </c>
      <c r="G63" s="312">
        <v>6</v>
      </c>
      <c r="H63" s="147"/>
    </row>
    <row r="64" spans="1:8">
      <c r="A64" s="129" t="s">
        <v>39</v>
      </c>
      <c r="B64" s="283" t="s">
        <v>10</v>
      </c>
      <c r="C64" s="312">
        <v>3</v>
      </c>
      <c r="D64" s="91">
        <v>3</v>
      </c>
      <c r="E64" s="312">
        <v>1</v>
      </c>
      <c r="F64" s="312">
        <v>7</v>
      </c>
      <c r="G64" s="312">
        <v>6</v>
      </c>
      <c r="H64" s="147">
        <v>2</v>
      </c>
    </row>
    <row r="65" spans="1:8">
      <c r="A65" s="129" t="s">
        <v>40</v>
      </c>
      <c r="B65" s="283" t="s">
        <v>10</v>
      </c>
      <c r="C65" s="312"/>
      <c r="D65" s="91">
        <v>2</v>
      </c>
      <c r="E65" s="312">
        <v>2</v>
      </c>
      <c r="F65" s="312">
        <v>2</v>
      </c>
      <c r="G65" s="312">
        <v>4</v>
      </c>
      <c r="H65" s="147">
        <v>11</v>
      </c>
    </row>
    <row r="66" spans="1:8">
      <c r="A66" s="75" t="s">
        <v>252</v>
      </c>
      <c r="B66" s="146"/>
      <c r="C66" s="312"/>
      <c r="D66" s="91">
        <v>2</v>
      </c>
      <c r="E66" s="312">
        <v>3</v>
      </c>
      <c r="F66" s="312">
        <v>7</v>
      </c>
      <c r="G66" s="312">
        <v>9</v>
      </c>
      <c r="H66" s="147">
        <v>9</v>
      </c>
    </row>
    <row r="67" spans="1:8">
      <c r="A67" s="131" t="s">
        <v>233</v>
      </c>
      <c r="B67" s="283" t="s">
        <v>511</v>
      </c>
      <c r="C67" s="312"/>
      <c r="D67" s="91"/>
      <c r="E67" s="312"/>
      <c r="F67" s="312"/>
      <c r="G67" s="312"/>
      <c r="H67" s="147">
        <v>2</v>
      </c>
    </row>
    <row r="68" spans="1:8">
      <c r="A68" s="129" t="s">
        <v>41</v>
      </c>
      <c r="B68" s="283" t="s">
        <v>10</v>
      </c>
      <c r="C68" s="312">
        <v>13</v>
      </c>
      <c r="D68" s="91">
        <v>53</v>
      </c>
      <c r="E68" s="312">
        <v>22</v>
      </c>
      <c r="F68" s="312">
        <v>56</v>
      </c>
      <c r="G68" s="312">
        <v>51</v>
      </c>
      <c r="H68" s="147">
        <v>33</v>
      </c>
    </row>
    <row r="69" spans="1:8">
      <c r="A69" s="129" t="s">
        <v>42</v>
      </c>
      <c r="B69" s="283" t="s">
        <v>10</v>
      </c>
      <c r="C69" s="312">
        <v>3</v>
      </c>
      <c r="D69" s="91">
        <v>3</v>
      </c>
      <c r="E69" s="312">
        <v>2</v>
      </c>
      <c r="F69" s="312">
        <v>3</v>
      </c>
      <c r="G69" s="312">
        <v>51</v>
      </c>
      <c r="H69" s="147">
        <v>14</v>
      </c>
    </row>
    <row r="70" spans="1:8">
      <c r="A70" s="81" t="s">
        <v>253</v>
      </c>
      <c r="B70" s="283"/>
      <c r="C70" s="312">
        <v>1</v>
      </c>
      <c r="D70" s="91"/>
      <c r="E70" s="312">
        <v>1</v>
      </c>
      <c r="F70" s="312"/>
      <c r="G70" s="312">
        <v>2</v>
      </c>
      <c r="H70" s="147">
        <v>2</v>
      </c>
    </row>
    <row r="71" spans="1:8">
      <c r="A71" s="81" t="s">
        <v>234</v>
      </c>
      <c r="B71" s="283"/>
      <c r="C71" s="312"/>
      <c r="D71" s="91"/>
      <c r="E71" s="312">
        <v>4</v>
      </c>
      <c r="F71" s="312">
        <v>6</v>
      </c>
      <c r="G71" s="312">
        <v>9</v>
      </c>
      <c r="H71" s="147">
        <v>43</v>
      </c>
    </row>
    <row r="72" spans="1:8">
      <c r="A72" s="131" t="s">
        <v>409</v>
      </c>
      <c r="B72" s="283" t="s">
        <v>511</v>
      </c>
      <c r="C72" s="312">
        <v>4</v>
      </c>
      <c r="D72" s="91">
        <v>2</v>
      </c>
      <c r="E72" s="312">
        <v>1</v>
      </c>
      <c r="F72" s="312">
        <v>1</v>
      </c>
      <c r="G72" s="312">
        <v>2</v>
      </c>
      <c r="H72" s="147">
        <v>1</v>
      </c>
    </row>
    <row r="73" spans="1:8">
      <c r="A73" s="129" t="s">
        <v>185</v>
      </c>
      <c r="B73" s="283" t="s">
        <v>10</v>
      </c>
      <c r="C73" s="312">
        <v>11</v>
      </c>
      <c r="D73" s="91">
        <v>26</v>
      </c>
      <c r="E73" s="312">
        <v>48</v>
      </c>
      <c r="F73" s="312">
        <v>77</v>
      </c>
      <c r="G73" s="312">
        <v>103</v>
      </c>
      <c r="H73" s="147">
        <v>187</v>
      </c>
    </row>
    <row r="74" spans="1:8">
      <c r="A74" s="131" t="s">
        <v>43</v>
      </c>
      <c r="B74" s="283" t="s">
        <v>511</v>
      </c>
      <c r="C74" s="312"/>
      <c r="D74" s="91">
        <v>1</v>
      </c>
      <c r="E74" s="312"/>
      <c r="F74" s="312">
        <v>2</v>
      </c>
      <c r="G74" s="312"/>
      <c r="H74" s="147">
        <v>1</v>
      </c>
    </row>
    <row r="75" spans="1:8">
      <c r="A75" s="131" t="s">
        <v>383</v>
      </c>
      <c r="B75" s="283" t="s">
        <v>511</v>
      </c>
      <c r="C75" s="312"/>
      <c r="D75" s="91">
        <v>1</v>
      </c>
      <c r="E75" s="312">
        <v>1</v>
      </c>
      <c r="F75" s="312"/>
      <c r="G75" s="312">
        <v>3</v>
      </c>
      <c r="H75" s="147">
        <v>4</v>
      </c>
    </row>
    <row r="76" spans="1:8">
      <c r="A76" s="132" t="s">
        <v>45</v>
      </c>
      <c r="B76" s="283"/>
      <c r="C76" s="312"/>
      <c r="D76" s="91"/>
      <c r="E76" s="312"/>
      <c r="F76" s="312"/>
      <c r="G76" s="312"/>
      <c r="H76" s="147">
        <v>1</v>
      </c>
    </row>
    <row r="77" spans="1:8">
      <c r="A77" s="129" t="s">
        <v>235</v>
      </c>
      <c r="B77" s="283" t="s">
        <v>10</v>
      </c>
      <c r="C77" s="312"/>
      <c r="D77" s="91"/>
      <c r="E77" s="312"/>
      <c r="F77" s="312"/>
      <c r="G77" s="312">
        <v>1</v>
      </c>
      <c r="H77" s="147">
        <v>2</v>
      </c>
    </row>
    <row r="78" spans="1:8">
      <c r="A78" s="132" t="s">
        <v>236</v>
      </c>
      <c r="B78" s="283"/>
      <c r="C78" s="312"/>
      <c r="D78" s="91"/>
      <c r="E78" s="312">
        <v>1</v>
      </c>
      <c r="F78" s="312"/>
      <c r="G78" s="312">
        <v>1</v>
      </c>
      <c r="H78" s="147">
        <v>2</v>
      </c>
    </row>
    <row r="79" spans="1:8">
      <c r="A79" s="129" t="s">
        <v>460</v>
      </c>
      <c r="B79" s="283" t="s">
        <v>10</v>
      </c>
      <c r="C79" s="312">
        <v>9</v>
      </c>
      <c r="D79" s="91">
        <v>5</v>
      </c>
      <c r="E79" s="312">
        <v>1</v>
      </c>
      <c r="F79" s="312"/>
      <c r="G79" s="312"/>
      <c r="H79" s="147">
        <v>2</v>
      </c>
    </row>
    <row r="80" spans="1:8">
      <c r="A80" s="131" t="s">
        <v>186</v>
      </c>
      <c r="B80" s="283" t="s">
        <v>511</v>
      </c>
      <c r="C80" s="312">
        <v>3</v>
      </c>
      <c r="D80" s="91">
        <v>10</v>
      </c>
      <c r="E80" s="312">
        <v>3</v>
      </c>
      <c r="F80" s="312">
        <v>1</v>
      </c>
      <c r="G80" s="312">
        <v>15</v>
      </c>
      <c r="H80" s="147">
        <v>20</v>
      </c>
    </row>
    <row r="81" spans="1:8">
      <c r="A81" s="131" t="s">
        <v>187</v>
      </c>
      <c r="B81" s="283" t="s">
        <v>511</v>
      </c>
      <c r="C81" s="312"/>
      <c r="D81" s="91">
        <v>10</v>
      </c>
      <c r="E81" s="312">
        <v>10</v>
      </c>
      <c r="F81" s="312">
        <v>5</v>
      </c>
      <c r="G81" s="312">
        <v>12</v>
      </c>
      <c r="H81" s="147">
        <v>43</v>
      </c>
    </row>
    <row r="82" spans="1:8">
      <c r="A82" s="132" t="s">
        <v>410</v>
      </c>
      <c r="B82" s="283"/>
      <c r="C82" s="312">
        <v>6</v>
      </c>
      <c r="D82" s="91">
        <v>44</v>
      </c>
      <c r="E82" s="312">
        <v>9</v>
      </c>
      <c r="F82" s="312">
        <v>46</v>
      </c>
      <c r="G82" s="312">
        <v>7</v>
      </c>
      <c r="H82" s="147"/>
    </row>
    <row r="83" spans="1:8">
      <c r="A83" s="131" t="s">
        <v>47</v>
      </c>
      <c r="B83" s="283" t="s">
        <v>511</v>
      </c>
      <c r="C83" s="312"/>
      <c r="D83" s="91">
        <v>1</v>
      </c>
      <c r="E83" s="312">
        <v>3</v>
      </c>
      <c r="F83" s="312">
        <v>8</v>
      </c>
      <c r="G83" s="312">
        <v>83</v>
      </c>
      <c r="H83" s="147"/>
    </row>
    <row r="84" spans="1:8">
      <c r="A84" s="131" t="s">
        <v>188</v>
      </c>
      <c r="B84" s="283" t="s">
        <v>511</v>
      </c>
      <c r="C84" s="312">
        <v>104</v>
      </c>
      <c r="D84" s="91">
        <v>110.00000000000001</v>
      </c>
      <c r="E84" s="312">
        <v>22</v>
      </c>
      <c r="F84" s="312">
        <v>189</v>
      </c>
      <c r="G84" s="312">
        <v>103</v>
      </c>
      <c r="H84" s="147">
        <v>287</v>
      </c>
    </row>
    <row r="85" spans="1:8">
      <c r="A85" s="129" t="s">
        <v>237</v>
      </c>
      <c r="B85" s="283" t="s">
        <v>10</v>
      </c>
      <c r="C85" s="312">
        <v>1</v>
      </c>
      <c r="D85" s="91"/>
      <c r="E85" s="312"/>
      <c r="F85" s="312"/>
      <c r="G85" s="312"/>
      <c r="H85" s="147"/>
    </row>
    <row r="86" spans="1:8">
      <c r="A86" s="133" t="s">
        <v>238</v>
      </c>
      <c r="B86" s="283" t="s">
        <v>18</v>
      </c>
      <c r="C86" s="312"/>
      <c r="D86" s="91">
        <v>1</v>
      </c>
      <c r="E86" s="312"/>
      <c r="F86" s="312"/>
      <c r="G86" s="312"/>
      <c r="H86" s="147"/>
    </row>
    <row r="87" spans="1:8">
      <c r="A87" s="81" t="s">
        <v>148</v>
      </c>
      <c r="B87" s="283"/>
      <c r="C87" s="312">
        <v>4</v>
      </c>
      <c r="D87" s="91"/>
      <c r="E87" s="312">
        <v>4</v>
      </c>
      <c r="F87" s="312">
        <v>1</v>
      </c>
      <c r="G87" s="312">
        <v>18</v>
      </c>
      <c r="H87" s="147">
        <v>4</v>
      </c>
    </row>
    <row r="88" spans="1:8">
      <c r="A88" s="131" t="s">
        <v>385</v>
      </c>
      <c r="B88" s="283" t="s">
        <v>511</v>
      </c>
      <c r="C88" s="312">
        <v>3</v>
      </c>
      <c r="D88" s="91"/>
      <c r="E88" s="312">
        <v>1</v>
      </c>
      <c r="F88" s="312">
        <v>5</v>
      </c>
      <c r="G88" s="312">
        <v>20</v>
      </c>
      <c r="H88" s="147"/>
    </row>
    <row r="89" spans="1:8">
      <c r="A89" s="131" t="s">
        <v>411</v>
      </c>
      <c r="B89" s="283" t="s">
        <v>511</v>
      </c>
      <c r="C89" s="312"/>
      <c r="D89" s="91">
        <v>7</v>
      </c>
      <c r="E89" s="312"/>
      <c r="F89" s="312"/>
      <c r="G89" s="312"/>
      <c r="H89" s="147">
        <v>1</v>
      </c>
    </row>
    <row r="90" spans="1:8">
      <c r="A90" s="129" t="s">
        <v>239</v>
      </c>
      <c r="B90" s="283" t="s">
        <v>10</v>
      </c>
      <c r="C90" s="312">
        <v>19</v>
      </c>
      <c r="D90" s="91">
        <v>3</v>
      </c>
      <c r="E90" s="312"/>
      <c r="F90" s="312"/>
      <c r="G90" s="312">
        <v>1</v>
      </c>
      <c r="H90" s="147">
        <v>5</v>
      </c>
    </row>
    <row r="91" spans="1:8">
      <c r="A91" s="129" t="s">
        <v>240</v>
      </c>
      <c r="B91" s="283" t="s">
        <v>10</v>
      </c>
      <c r="C91" s="312">
        <v>17</v>
      </c>
      <c r="D91" s="91">
        <v>5</v>
      </c>
      <c r="E91" s="312">
        <v>5</v>
      </c>
      <c r="F91" s="312">
        <v>2</v>
      </c>
      <c r="G91" s="312">
        <v>1</v>
      </c>
      <c r="H91" s="147">
        <v>3</v>
      </c>
    </row>
    <row r="92" spans="1:8">
      <c r="A92" s="129" t="s">
        <v>241</v>
      </c>
      <c r="B92" s="283" t="s">
        <v>10</v>
      </c>
      <c r="C92" s="312">
        <v>45</v>
      </c>
      <c r="D92" s="91">
        <v>5</v>
      </c>
      <c r="E92" s="312">
        <v>4</v>
      </c>
      <c r="F92" s="312"/>
      <c r="G92" s="312">
        <v>6</v>
      </c>
      <c r="H92" s="147">
        <v>4</v>
      </c>
    </row>
    <row r="93" spans="1:8">
      <c r="A93" s="132" t="s">
        <v>242</v>
      </c>
      <c r="B93" s="283"/>
      <c r="C93" s="312"/>
      <c r="D93" s="91"/>
      <c r="E93" s="312"/>
      <c r="F93" s="312"/>
      <c r="G93" s="312">
        <v>1</v>
      </c>
      <c r="H93" s="147"/>
    </row>
    <row r="94" spans="1:8">
      <c r="A94" s="132" t="s">
        <v>243</v>
      </c>
      <c r="B94" s="283"/>
      <c r="C94" s="312">
        <v>11</v>
      </c>
      <c r="D94" s="91">
        <v>2</v>
      </c>
      <c r="E94" s="312">
        <v>3</v>
      </c>
      <c r="F94" s="312">
        <v>1</v>
      </c>
      <c r="G94" s="312">
        <v>12</v>
      </c>
      <c r="H94" s="147">
        <v>20</v>
      </c>
    </row>
    <row r="95" spans="1:8">
      <c r="A95" s="132" t="s">
        <v>244</v>
      </c>
      <c r="B95" s="283"/>
      <c r="C95" s="312"/>
      <c r="D95" s="91"/>
      <c r="E95" s="312">
        <v>2</v>
      </c>
      <c r="F95" s="312">
        <v>2</v>
      </c>
      <c r="G95" s="312">
        <v>24</v>
      </c>
      <c r="H95" s="147"/>
    </row>
    <row r="96" spans="1:8">
      <c r="A96" s="131" t="s">
        <v>245</v>
      </c>
      <c r="B96" s="283" t="s">
        <v>511</v>
      </c>
      <c r="C96" s="312"/>
      <c r="D96" s="91">
        <v>3</v>
      </c>
      <c r="E96" s="312"/>
      <c r="F96" s="312"/>
      <c r="G96" s="312"/>
      <c r="H96" s="147"/>
    </row>
    <row r="97" spans="1:8">
      <c r="A97" s="131" t="s">
        <v>48</v>
      </c>
      <c r="B97" s="283" t="s">
        <v>511</v>
      </c>
      <c r="C97" s="312">
        <v>25</v>
      </c>
      <c r="D97" s="91">
        <v>92</v>
      </c>
      <c r="E97" s="312">
        <v>34</v>
      </c>
      <c r="F97" s="312">
        <v>49</v>
      </c>
      <c r="G97" s="312">
        <v>53</v>
      </c>
      <c r="H97" s="147">
        <v>59</v>
      </c>
    </row>
    <row r="98" spans="1:8">
      <c r="A98" s="131" t="s">
        <v>49</v>
      </c>
      <c r="B98" s="283" t="s">
        <v>511</v>
      </c>
      <c r="C98" s="312"/>
      <c r="D98" s="91">
        <v>2</v>
      </c>
      <c r="E98" s="312"/>
      <c r="F98" s="312"/>
      <c r="G98" s="312">
        <v>2</v>
      </c>
      <c r="H98" s="147"/>
    </row>
    <row r="99" spans="1:8">
      <c r="A99" s="131" t="s">
        <v>189</v>
      </c>
      <c r="B99" s="283" t="s">
        <v>511</v>
      </c>
      <c r="C99" s="312"/>
      <c r="D99" s="91">
        <v>1</v>
      </c>
      <c r="E99" s="312">
        <v>3</v>
      </c>
      <c r="F99" s="312">
        <v>4</v>
      </c>
      <c r="G99" s="312">
        <v>20</v>
      </c>
      <c r="H99" s="147">
        <v>10</v>
      </c>
    </row>
    <row r="100" spans="1:8">
      <c r="A100" s="131" t="s">
        <v>246</v>
      </c>
      <c r="B100" s="283" t="s">
        <v>511</v>
      </c>
      <c r="C100" s="312">
        <v>51</v>
      </c>
      <c r="D100" s="91">
        <v>110.00000000000001</v>
      </c>
      <c r="E100" s="312">
        <v>22</v>
      </c>
      <c r="F100" s="312">
        <v>15</v>
      </c>
      <c r="G100" s="312">
        <v>56</v>
      </c>
      <c r="H100" s="147">
        <v>35</v>
      </c>
    </row>
    <row r="101" spans="1:8">
      <c r="A101" s="131" t="s">
        <v>247</v>
      </c>
      <c r="B101" s="283" t="s">
        <v>511</v>
      </c>
      <c r="C101" s="312"/>
      <c r="D101" s="91"/>
      <c r="E101" s="312">
        <v>2</v>
      </c>
      <c r="F101" s="312">
        <v>1</v>
      </c>
      <c r="G101" s="312">
        <v>7</v>
      </c>
      <c r="H101" s="147"/>
    </row>
    <row r="102" spans="1:8">
      <c r="A102" s="131" t="s">
        <v>248</v>
      </c>
      <c r="B102" s="283" t="s">
        <v>511</v>
      </c>
      <c r="C102" s="312"/>
      <c r="D102" s="91">
        <v>2</v>
      </c>
      <c r="E102" s="312">
        <v>15</v>
      </c>
      <c r="F102" s="312">
        <v>2</v>
      </c>
      <c r="G102" s="312"/>
      <c r="H102" s="147"/>
    </row>
    <row r="103" spans="1:8">
      <c r="A103" s="131" t="s">
        <v>249</v>
      </c>
      <c r="B103" s="283" t="s">
        <v>511</v>
      </c>
      <c r="C103" s="312">
        <v>31</v>
      </c>
      <c r="D103" s="91">
        <v>17</v>
      </c>
      <c r="E103" s="312">
        <v>36</v>
      </c>
      <c r="F103" s="312">
        <v>63</v>
      </c>
      <c r="G103" s="312">
        <v>16</v>
      </c>
      <c r="H103" s="147">
        <v>158</v>
      </c>
    </row>
    <row r="104" spans="1:8">
      <c r="A104" s="131" t="s">
        <v>412</v>
      </c>
      <c r="B104" s="283" t="s">
        <v>511</v>
      </c>
      <c r="C104" s="312">
        <v>20</v>
      </c>
      <c r="D104" s="91">
        <v>10</v>
      </c>
      <c r="E104" s="312">
        <v>13</v>
      </c>
      <c r="F104" s="312">
        <v>12</v>
      </c>
      <c r="G104" s="312">
        <v>185</v>
      </c>
      <c r="H104" s="147">
        <v>8</v>
      </c>
    </row>
    <row r="105" spans="1:8">
      <c r="A105" s="129" t="s">
        <v>413</v>
      </c>
      <c r="B105" s="283" t="s">
        <v>10</v>
      </c>
      <c r="C105" s="312">
        <v>27</v>
      </c>
      <c r="D105" s="91">
        <v>11</v>
      </c>
      <c r="E105" s="312">
        <v>2</v>
      </c>
      <c r="F105" s="312">
        <v>2</v>
      </c>
      <c r="G105" s="312">
        <v>8</v>
      </c>
      <c r="H105" s="147">
        <v>55</v>
      </c>
    </row>
    <row r="106" spans="1:8">
      <c r="A106" s="129" t="s">
        <v>250</v>
      </c>
      <c r="B106" s="283" t="s">
        <v>10</v>
      </c>
      <c r="C106" s="312">
        <v>13</v>
      </c>
      <c r="D106" s="91">
        <v>28</v>
      </c>
      <c r="E106" s="312">
        <v>3</v>
      </c>
      <c r="F106" s="312">
        <v>4</v>
      </c>
      <c r="G106" s="312">
        <v>1</v>
      </c>
      <c r="H106" s="147">
        <v>6</v>
      </c>
    </row>
    <row r="107" spans="1:8">
      <c r="A107" s="131" t="s">
        <v>50</v>
      </c>
      <c r="B107" s="283" t="s">
        <v>511</v>
      </c>
      <c r="C107" s="312"/>
      <c r="D107" s="91">
        <v>2</v>
      </c>
      <c r="E107" s="312">
        <v>8</v>
      </c>
      <c r="F107" s="312">
        <v>2</v>
      </c>
      <c r="G107" s="312">
        <v>18</v>
      </c>
      <c r="H107" s="147">
        <v>37</v>
      </c>
    </row>
    <row r="108" spans="1:8">
      <c r="A108" s="132" t="s">
        <v>404</v>
      </c>
      <c r="B108" s="283"/>
      <c r="C108" s="312"/>
      <c r="D108" s="91"/>
      <c r="E108" s="312"/>
      <c r="F108" s="312">
        <v>1</v>
      </c>
      <c r="G108" s="312">
        <v>5</v>
      </c>
      <c r="H108" s="147">
        <v>5</v>
      </c>
    </row>
    <row r="109" spans="1:8">
      <c r="A109" s="133" t="s">
        <v>251</v>
      </c>
      <c r="B109" s="283" t="s">
        <v>18</v>
      </c>
      <c r="C109" s="312"/>
      <c r="D109" s="91"/>
      <c r="E109" s="312">
        <v>2</v>
      </c>
      <c r="F109" s="312">
        <v>1</v>
      </c>
      <c r="G109" s="312">
        <v>10</v>
      </c>
      <c r="H109" s="147">
        <v>358</v>
      </c>
    </row>
    <row r="110" spans="1:8">
      <c r="A110" s="79" t="s">
        <v>147</v>
      </c>
      <c r="B110" s="283"/>
      <c r="C110" s="312"/>
      <c r="D110" s="91">
        <v>2</v>
      </c>
      <c r="E110" s="312"/>
      <c r="F110" s="312"/>
      <c r="G110" s="312">
        <v>2</v>
      </c>
      <c r="H110" s="147">
        <v>1</v>
      </c>
    </row>
    <row r="111" spans="1:8">
      <c r="B111" s="349"/>
      <c r="C111" s="331"/>
      <c r="D111" s="332"/>
      <c r="E111" s="332"/>
      <c r="F111" s="332"/>
      <c r="G111" s="332"/>
      <c r="H111" s="333"/>
    </row>
    <row r="112" spans="1:8">
      <c r="A112" s="62" t="s">
        <v>52</v>
      </c>
      <c r="B112" s="368"/>
      <c r="C112" s="334">
        <f t="shared" ref="C112:H112" si="0">SUM(C15:C110)</f>
        <v>2988</v>
      </c>
      <c r="D112" s="335">
        <f t="shared" si="0"/>
        <v>2975</v>
      </c>
      <c r="E112" s="335">
        <f t="shared" si="0"/>
        <v>4611</v>
      </c>
      <c r="F112" s="335">
        <f t="shared" si="0"/>
        <v>4392</v>
      </c>
      <c r="G112" s="335">
        <f t="shared" si="0"/>
        <v>4922</v>
      </c>
      <c r="H112" s="336">
        <f t="shared" si="0"/>
        <v>5261</v>
      </c>
    </row>
    <row r="113" spans="1:11">
      <c r="A113" s="61" t="s">
        <v>53</v>
      </c>
      <c r="B113" s="349"/>
      <c r="C113" s="337">
        <f t="shared" ref="C113:H113" si="1">COUNT(C15:C110)</f>
        <v>59</v>
      </c>
      <c r="D113" s="338">
        <f t="shared" si="1"/>
        <v>72</v>
      </c>
      <c r="E113" s="339">
        <f t="shared" si="1"/>
        <v>71</v>
      </c>
      <c r="F113" s="339">
        <f t="shared" si="1"/>
        <v>63</v>
      </c>
      <c r="G113" s="339">
        <f t="shared" si="1"/>
        <v>77</v>
      </c>
      <c r="H113" s="340">
        <f t="shared" si="1"/>
        <v>75</v>
      </c>
    </row>
    <row r="114" spans="1:11">
      <c r="B114" s="349"/>
      <c r="C114" s="85"/>
      <c r="D114" s="220"/>
      <c r="E114" s="220"/>
      <c r="F114" s="220"/>
      <c r="G114" s="220"/>
      <c r="H114" s="190"/>
    </row>
    <row r="115" spans="1:11">
      <c r="A115" s="128" t="s">
        <v>56</v>
      </c>
      <c r="B115" s="349"/>
      <c r="C115" s="88">
        <v>6100</v>
      </c>
      <c r="D115" s="93">
        <v>7850</v>
      </c>
      <c r="E115" s="93">
        <v>4700</v>
      </c>
      <c r="F115" s="93">
        <v>6500</v>
      </c>
      <c r="G115" s="93">
        <v>12700</v>
      </c>
      <c r="H115" s="244">
        <v>21150</v>
      </c>
    </row>
    <row r="116" spans="1:11">
      <c r="A116" s="128" t="s">
        <v>208</v>
      </c>
      <c r="B116" s="349"/>
      <c r="C116" s="312">
        <v>426.66666666666669</v>
      </c>
      <c r="D116" s="91">
        <v>986.66666666666663</v>
      </c>
      <c r="E116" s="341">
        <v>362.66666666666669</v>
      </c>
      <c r="F116" s="341">
        <v>1242.6666666666667</v>
      </c>
      <c r="G116" s="341">
        <v>4400</v>
      </c>
      <c r="H116" s="342">
        <v>4000</v>
      </c>
    </row>
    <row r="117" spans="1:11">
      <c r="A117" s="128" t="s">
        <v>156</v>
      </c>
      <c r="B117" s="349"/>
      <c r="C117" s="343">
        <f>C116/C112</f>
        <v>0.14279339580544401</v>
      </c>
      <c r="D117" s="344">
        <f t="shared" ref="D117:H117" si="2">D116/D112</f>
        <v>0.33165266106442576</v>
      </c>
      <c r="E117" s="344">
        <f t="shared" si="2"/>
        <v>7.86524976505458E-2</v>
      </c>
      <c r="F117" s="344">
        <f t="shared" si="2"/>
        <v>0.28293867638129933</v>
      </c>
      <c r="G117" s="344">
        <f t="shared" si="2"/>
        <v>0.89394555058919134</v>
      </c>
      <c r="H117" s="345">
        <f t="shared" si="2"/>
        <v>0.76031172780840139</v>
      </c>
    </row>
    <row r="118" spans="1:11">
      <c r="A118" s="118"/>
      <c r="B118" s="349"/>
      <c r="C118" s="337"/>
      <c r="D118" s="338"/>
      <c r="E118" s="339"/>
      <c r="F118" s="339"/>
      <c r="G118" s="339"/>
      <c r="H118" s="340"/>
    </row>
    <row r="119" spans="1:11">
      <c r="A119" s="116"/>
      <c r="B119" s="349"/>
      <c r="C119" s="343"/>
      <c r="D119" s="346"/>
      <c r="E119" s="344"/>
      <c r="F119" s="344"/>
      <c r="G119" s="344"/>
      <c r="H119" s="345"/>
    </row>
    <row r="120" spans="1:11">
      <c r="A120" s="116"/>
      <c r="B120" s="349"/>
      <c r="C120" s="343"/>
      <c r="D120" s="346"/>
      <c r="E120" s="344"/>
      <c r="F120" s="344"/>
      <c r="G120" s="344"/>
      <c r="H120" s="345"/>
    </row>
    <row r="121" spans="1:11">
      <c r="A121" s="128"/>
      <c r="B121" s="349"/>
      <c r="C121" s="347"/>
      <c r="E121" s="348"/>
      <c r="F121" s="348"/>
      <c r="G121" s="348"/>
      <c r="H121" s="349"/>
    </row>
    <row r="122" spans="1:11">
      <c r="A122" s="124" t="s">
        <v>711</v>
      </c>
      <c r="B122" s="349"/>
      <c r="C122" s="350">
        <f>SUM(C23,C31,C34:C35,C41,C43,C50:C53,C56,C67,C46:C47,C72,C74:C75,C83:C84,C80:C81,C88:C89,C96:C104,C107)</f>
        <v>338</v>
      </c>
      <c r="D122" s="351">
        <f t="shared" ref="D122:H122" si="3">SUM(D23,D31,D34:D35,D41,D43,D50:D53,D56,D67,D46:D47,D72,D74:D75,D83:D84,D80:D81,D88:D89,D96:D104,D107)</f>
        <v>689</v>
      </c>
      <c r="E122" s="351">
        <f t="shared" si="3"/>
        <v>296</v>
      </c>
      <c r="F122" s="351">
        <f t="shared" si="3"/>
        <v>590</v>
      </c>
      <c r="G122" s="351">
        <f t="shared" si="3"/>
        <v>1089</v>
      </c>
      <c r="H122" s="378">
        <f t="shared" si="3"/>
        <v>1000</v>
      </c>
      <c r="I122" s="375"/>
    </row>
    <row r="123" spans="1:11">
      <c r="A123" s="119" t="s">
        <v>712</v>
      </c>
      <c r="B123" s="349"/>
      <c r="C123" s="350">
        <f t="shared" ref="C123:H123" si="4">SUM(C17:C18,C21:C22,C24,C27:C28,C30,C32:C33,C54,C57:C60,C64:C65,C68:C69,C73,C77,C85,C90:C92,C105:C106,C36,C79,C62)</f>
        <v>1358</v>
      </c>
      <c r="D123" s="351">
        <f t="shared" si="4"/>
        <v>1309</v>
      </c>
      <c r="E123" s="351">
        <f t="shared" si="4"/>
        <v>2147</v>
      </c>
      <c r="F123" s="351">
        <f t="shared" si="4"/>
        <v>1444</v>
      </c>
      <c r="G123" s="351">
        <f t="shared" si="4"/>
        <v>2184</v>
      </c>
      <c r="H123" s="378">
        <f t="shared" si="4"/>
        <v>2547</v>
      </c>
      <c r="I123" s="375"/>
    </row>
    <row r="124" spans="1:11">
      <c r="A124" s="123" t="s">
        <v>713</v>
      </c>
      <c r="B124" s="349"/>
      <c r="C124" s="350">
        <f>SUM(C86,C109)</f>
        <v>0</v>
      </c>
      <c r="D124" s="351">
        <f t="shared" ref="D124:H124" si="5">SUM(D86,D109)</f>
        <v>1</v>
      </c>
      <c r="E124" s="351">
        <f t="shared" si="5"/>
        <v>2</v>
      </c>
      <c r="F124" s="351">
        <f t="shared" si="5"/>
        <v>1</v>
      </c>
      <c r="G124" s="351">
        <f t="shared" si="5"/>
        <v>10</v>
      </c>
      <c r="H124" s="378">
        <f t="shared" si="5"/>
        <v>358</v>
      </c>
      <c r="I124" s="375"/>
    </row>
    <row r="125" spans="1:11">
      <c r="A125" s="117" t="s">
        <v>426</v>
      </c>
      <c r="B125" s="349"/>
      <c r="C125" s="350">
        <f>SUM(C122:C124)</f>
        <v>1696</v>
      </c>
      <c r="D125" s="351">
        <f t="shared" ref="D125:H125" si="6">SUM(D122:D124)</f>
        <v>1999</v>
      </c>
      <c r="E125" s="351">
        <f t="shared" si="6"/>
        <v>2445</v>
      </c>
      <c r="F125" s="351">
        <f t="shared" si="6"/>
        <v>2035</v>
      </c>
      <c r="G125" s="351">
        <f t="shared" si="6"/>
        <v>3283</v>
      </c>
      <c r="H125" s="378">
        <f t="shared" si="6"/>
        <v>3905</v>
      </c>
      <c r="I125" s="375"/>
    </row>
    <row r="126" spans="1:11">
      <c r="A126" s="117"/>
      <c r="B126" s="349"/>
      <c r="C126" s="347"/>
      <c r="E126" s="348"/>
      <c r="F126" s="348"/>
      <c r="G126" s="348"/>
      <c r="H126" s="348"/>
      <c r="I126" s="265" t="s">
        <v>162</v>
      </c>
      <c r="J126" s="352" t="s">
        <v>461</v>
      </c>
      <c r="K126" s="352" t="s">
        <v>709</v>
      </c>
    </row>
    <row r="127" spans="1:11">
      <c r="A127" s="124" t="s">
        <v>714</v>
      </c>
      <c r="B127" s="349"/>
      <c r="C127" s="337">
        <f>(C122/C125)*100</f>
        <v>19.929245283018869</v>
      </c>
      <c r="D127" s="339">
        <f t="shared" ref="D127:G127" si="7">(D122/D125)*100</f>
        <v>34.4672336168084</v>
      </c>
      <c r="E127" s="339">
        <f t="shared" si="7"/>
        <v>12.106339468302659</v>
      </c>
      <c r="F127" s="339">
        <f t="shared" si="7"/>
        <v>28.992628992628994</v>
      </c>
      <c r="G127" s="339">
        <f t="shared" si="7"/>
        <v>33.170880292415475</v>
      </c>
      <c r="H127" s="337">
        <f>(H122/H125)*100</f>
        <v>25.608194622279129</v>
      </c>
      <c r="I127" s="376">
        <f>AVERAGE(C127:H127)</f>
        <v>25.712420379242257</v>
      </c>
      <c r="J127" s="339">
        <f>AVERAGE(D127:G127)</f>
        <v>27.184270592538883</v>
      </c>
      <c r="K127" s="339">
        <f>AVERAGE(H127)</f>
        <v>25.608194622279129</v>
      </c>
    </row>
    <row r="128" spans="1:11">
      <c r="A128" s="119" t="s">
        <v>715</v>
      </c>
      <c r="B128" s="349"/>
      <c r="C128" s="337">
        <f>(C123/C125)*100</f>
        <v>80.070754716981128</v>
      </c>
      <c r="D128" s="339">
        <f t="shared" ref="D128:H128" si="8">(D123/D125)*100</f>
        <v>65.482741370685332</v>
      </c>
      <c r="E128" s="339">
        <f t="shared" si="8"/>
        <v>87.811860940695297</v>
      </c>
      <c r="F128" s="339">
        <f t="shared" si="8"/>
        <v>70.958230958230956</v>
      </c>
      <c r="G128" s="339">
        <f t="shared" si="8"/>
        <v>66.524520255863536</v>
      </c>
      <c r="H128" s="337">
        <f t="shared" si="8"/>
        <v>65.22407170294494</v>
      </c>
      <c r="I128" s="377">
        <f t="shared" ref="I128:I184" si="9">AVERAGE(C128:H128)</f>
        <v>72.678696657566874</v>
      </c>
      <c r="J128" s="339">
        <f t="shared" ref="J128:J129" si="10">AVERAGE(D128:G128)</f>
        <v>72.69433838136878</v>
      </c>
      <c r="K128" s="339">
        <f t="shared" ref="K128:K129" si="11">AVERAGE(H128)</f>
        <v>65.22407170294494</v>
      </c>
    </row>
    <row r="129" spans="1:11">
      <c r="A129" s="123" t="s">
        <v>716</v>
      </c>
      <c r="B129" s="349"/>
      <c r="C129" s="337">
        <f>(C124/C125)*100</f>
        <v>0</v>
      </c>
      <c r="D129" s="339">
        <f t="shared" ref="D129:H129" si="12">(D124/D125)*100</f>
        <v>5.0025012506253123E-2</v>
      </c>
      <c r="E129" s="339">
        <f t="shared" si="12"/>
        <v>8.1799591002044994E-2</v>
      </c>
      <c r="F129" s="339">
        <f t="shared" si="12"/>
        <v>4.9140049140049137E-2</v>
      </c>
      <c r="G129" s="339">
        <f t="shared" si="12"/>
        <v>0.3045994517209869</v>
      </c>
      <c r="H129" s="337">
        <f t="shared" si="12"/>
        <v>9.1677336747759277</v>
      </c>
      <c r="I129" s="377">
        <f t="shared" si="9"/>
        <v>1.608882963190877</v>
      </c>
      <c r="J129" s="339">
        <f t="shared" si="10"/>
        <v>0.12139102609233354</v>
      </c>
      <c r="K129" s="339">
        <f t="shared" si="11"/>
        <v>9.1677336747759277</v>
      </c>
    </row>
    <row r="130" spans="1:11">
      <c r="A130" s="117" t="s">
        <v>429</v>
      </c>
      <c r="B130" s="349"/>
      <c r="C130" s="337"/>
      <c r="D130" s="339"/>
      <c r="E130" s="339"/>
      <c r="F130" s="339"/>
      <c r="G130" s="339"/>
      <c r="H130" s="339"/>
      <c r="I130" s="377"/>
      <c r="J130" s="339"/>
      <c r="K130" s="339"/>
    </row>
    <row r="131" spans="1:11">
      <c r="A131" s="150"/>
      <c r="B131" s="349"/>
      <c r="C131" s="347"/>
      <c r="E131" s="348"/>
      <c r="F131" s="348"/>
      <c r="G131" s="348"/>
      <c r="H131" s="348"/>
      <c r="I131" s="377"/>
      <c r="J131" s="339"/>
      <c r="K131" s="339"/>
    </row>
    <row r="132" spans="1:11">
      <c r="A132" s="127" t="s">
        <v>168</v>
      </c>
      <c r="B132" s="349"/>
      <c r="C132" s="347"/>
      <c r="E132" s="348"/>
      <c r="F132" s="348"/>
      <c r="G132" s="348"/>
      <c r="H132" s="348"/>
      <c r="I132" s="377"/>
      <c r="J132" s="339"/>
      <c r="K132" s="339"/>
    </row>
    <row r="133" spans="1:11">
      <c r="A133" s="128" t="s">
        <v>163</v>
      </c>
      <c r="B133" s="349"/>
      <c r="C133" s="343">
        <f t="shared" ref="C133:H133" si="13">(C36/C125)*100</f>
        <v>53.773584905660378</v>
      </c>
      <c r="D133" s="344">
        <f t="shared" si="13"/>
        <v>42.921460730365183</v>
      </c>
      <c r="E133" s="344">
        <f t="shared" si="13"/>
        <v>79.018404907975466</v>
      </c>
      <c r="F133" s="344">
        <f t="shared" si="13"/>
        <v>46.437346437346442</v>
      </c>
      <c r="G133" s="344">
        <f t="shared" si="13"/>
        <v>44.897959183673471</v>
      </c>
      <c r="H133" s="343">
        <f t="shared" si="13"/>
        <v>49.167733674775924</v>
      </c>
      <c r="I133" s="376">
        <f t="shared" si="9"/>
        <v>52.70274830663282</v>
      </c>
      <c r="J133" s="339">
        <f t="shared" ref="J133:J139" si="14">AVERAGE(D133:G133)</f>
        <v>53.318792814840137</v>
      </c>
      <c r="K133" s="339">
        <f t="shared" ref="K133:K139" si="15">AVERAGE(H133)</f>
        <v>49.167733674775924</v>
      </c>
    </row>
    <row r="134" spans="1:11">
      <c r="A134" s="128" t="s">
        <v>161</v>
      </c>
      <c r="B134" s="349"/>
      <c r="C134" s="343">
        <f t="shared" ref="C134:H134" si="16">(SUM(C34:C35)/C125)*100</f>
        <v>2.4174528301886795</v>
      </c>
      <c r="D134" s="344">
        <f t="shared" si="16"/>
        <v>4.7523761880940469</v>
      </c>
      <c r="E134" s="344">
        <f t="shared" si="16"/>
        <v>1.3087934560327199</v>
      </c>
      <c r="F134" s="344">
        <f t="shared" si="16"/>
        <v>3.8329238329238331</v>
      </c>
      <c r="G134" s="344">
        <f t="shared" si="16"/>
        <v>2.4977155041120929</v>
      </c>
      <c r="H134" s="343">
        <f t="shared" si="16"/>
        <v>1.7669654289372598</v>
      </c>
      <c r="I134" s="376">
        <f t="shared" si="9"/>
        <v>2.7627045400481052</v>
      </c>
      <c r="J134" s="339">
        <f t="shared" si="14"/>
        <v>3.0979522452906734</v>
      </c>
      <c r="K134" s="339">
        <f t="shared" si="15"/>
        <v>1.7669654289372598</v>
      </c>
    </row>
    <row r="135" spans="1:11">
      <c r="A135" s="128" t="s">
        <v>165</v>
      </c>
      <c r="B135" s="349"/>
      <c r="C135" s="343">
        <f t="shared" ref="C135:H135" si="17">(SUM(C50:C53,C46:C47)/C125)*100</f>
        <v>2.0047169811320753</v>
      </c>
      <c r="D135" s="344">
        <f t="shared" si="17"/>
        <v>5.0525262631315657</v>
      </c>
      <c r="E135" s="344">
        <f t="shared" si="17"/>
        <v>1.7586912065439675</v>
      </c>
      <c r="F135" s="344">
        <f t="shared" si="17"/>
        <v>2.5061425061425062</v>
      </c>
      <c r="G135" s="344">
        <f t="shared" si="17"/>
        <v>7.4017666768199817</v>
      </c>
      <c r="H135" s="343">
        <f t="shared" si="17"/>
        <v>4.7631241997439178</v>
      </c>
      <c r="I135" s="376">
        <f t="shared" si="9"/>
        <v>3.9144946389190021</v>
      </c>
      <c r="J135" s="339">
        <f t="shared" si="14"/>
        <v>4.1797816631595053</v>
      </c>
      <c r="K135" s="339">
        <f t="shared" si="15"/>
        <v>4.7631241997439178</v>
      </c>
    </row>
    <row r="136" spans="1:11">
      <c r="A136" s="128" t="s">
        <v>164</v>
      </c>
      <c r="B136" s="349"/>
      <c r="C136" s="343">
        <f>(SUM(C96:C104)/C125)*100</f>
        <v>7.4882075471698117</v>
      </c>
      <c r="D136" s="344">
        <f t="shared" ref="D136:H136" si="18">(SUM(D96:D104)/D125)*100</f>
        <v>11.855927963981991</v>
      </c>
      <c r="E136" s="344">
        <f t="shared" si="18"/>
        <v>5.112474437627812</v>
      </c>
      <c r="F136" s="344">
        <f t="shared" si="18"/>
        <v>7.1744471744471738</v>
      </c>
      <c r="G136" s="344">
        <f t="shared" si="18"/>
        <v>10.325921413341456</v>
      </c>
      <c r="H136" s="343">
        <f t="shared" si="18"/>
        <v>6.9142125480153656</v>
      </c>
      <c r="I136" s="376">
        <f t="shared" si="9"/>
        <v>8.1451985140972685</v>
      </c>
      <c r="J136" s="339">
        <f t="shared" si="14"/>
        <v>8.6171927473496073</v>
      </c>
      <c r="K136" s="339">
        <f t="shared" si="15"/>
        <v>6.9142125480153656</v>
      </c>
    </row>
    <row r="137" spans="1:11">
      <c r="A137" s="128" t="s">
        <v>1410</v>
      </c>
      <c r="B137" s="349"/>
      <c r="C137" s="343">
        <f>(SUM(C72,C74:C75,C80:C84)/C125)*100</f>
        <v>6.8985849056603783</v>
      </c>
      <c r="D137" s="344">
        <f t="shared" ref="D137:H137" si="19">(SUM(D72,D74:D75,D80:D84)/D125)*100</f>
        <v>8.9544772386193099</v>
      </c>
      <c r="E137" s="344">
        <f t="shared" si="19"/>
        <v>2.0040899795501024</v>
      </c>
      <c r="F137" s="344">
        <f t="shared" si="19"/>
        <v>12.383292383292384</v>
      </c>
      <c r="G137" s="344">
        <f t="shared" si="19"/>
        <v>6.8534876637222046</v>
      </c>
      <c r="H137" s="343">
        <f t="shared" si="19"/>
        <v>9.1165172855313692</v>
      </c>
      <c r="I137" s="376">
        <f t="shared" si="9"/>
        <v>7.7017415760626262</v>
      </c>
      <c r="J137" s="339">
        <f t="shared" si="14"/>
        <v>7.5488368162960002</v>
      </c>
      <c r="K137" s="339">
        <f t="shared" si="15"/>
        <v>9.1165172855313692</v>
      </c>
    </row>
    <row r="138" spans="1:11">
      <c r="A138" s="128" t="s">
        <v>166</v>
      </c>
      <c r="B138" s="349"/>
      <c r="C138" s="343">
        <f t="shared" ref="C138:H138" si="20">(SUM(C41,C43,C56)/C125)*100</f>
        <v>0.70754716981132082</v>
      </c>
      <c r="D138" s="344">
        <f t="shared" si="20"/>
        <v>3.2016008004001999</v>
      </c>
      <c r="E138" s="344">
        <f t="shared" si="20"/>
        <v>0.73619631901840488</v>
      </c>
      <c r="F138" s="344">
        <f t="shared" si="20"/>
        <v>1.2285012285012284</v>
      </c>
      <c r="G138" s="344">
        <f t="shared" si="20"/>
        <v>2.2235759975632043</v>
      </c>
      <c r="H138" s="343">
        <f t="shared" si="20"/>
        <v>1.5364916773367476</v>
      </c>
      <c r="I138" s="376">
        <f t="shared" si="9"/>
        <v>1.6056521987718513</v>
      </c>
      <c r="J138" s="339">
        <f t="shared" si="14"/>
        <v>1.8474685863707592</v>
      </c>
      <c r="K138" s="339">
        <f t="shared" si="15"/>
        <v>1.5364916773367476</v>
      </c>
    </row>
    <row r="139" spans="1:11">
      <c r="A139" s="128" t="s">
        <v>167</v>
      </c>
      <c r="B139" s="349"/>
      <c r="C139" s="343">
        <f t="shared" ref="C139:H139" si="21">(SUM(C23,C31,C67,C88:C89,C107)/C125)*100</f>
        <v>0.76650943396226412</v>
      </c>
      <c r="D139" s="344">
        <f t="shared" si="21"/>
        <v>2.851425712856428</v>
      </c>
      <c r="E139" s="344">
        <f t="shared" si="21"/>
        <v>1.5541922290388548</v>
      </c>
      <c r="F139" s="344">
        <f t="shared" si="21"/>
        <v>4.1277641277641273</v>
      </c>
      <c r="G139" s="344">
        <f t="shared" si="21"/>
        <v>4.0816326530612246</v>
      </c>
      <c r="H139" s="343">
        <f t="shared" si="21"/>
        <v>1.5108834827144686</v>
      </c>
      <c r="I139" s="376">
        <f>AVERAGE(C139:H139)</f>
        <v>2.4820679398995611</v>
      </c>
      <c r="J139" s="339">
        <f t="shared" si="14"/>
        <v>3.1537536806801585</v>
      </c>
      <c r="K139" s="339">
        <f t="shared" si="15"/>
        <v>1.5108834827144686</v>
      </c>
    </row>
    <row r="140" spans="1:11">
      <c r="A140" s="118"/>
      <c r="B140" s="349"/>
      <c r="C140" s="347"/>
      <c r="E140" s="348"/>
      <c r="F140" s="348"/>
      <c r="G140" s="348"/>
      <c r="H140" s="348"/>
      <c r="I140" s="377"/>
    </row>
    <row r="141" spans="1:11">
      <c r="A141" s="128" t="s">
        <v>58</v>
      </c>
      <c r="B141" s="349"/>
      <c r="C141" s="350">
        <f t="shared" ref="C141:H141" si="22">SUM(C15:C36)</f>
        <v>2158</v>
      </c>
      <c r="D141" s="351">
        <f t="shared" si="22"/>
        <v>1817</v>
      </c>
      <c r="E141" s="351">
        <f t="shared" si="22"/>
        <v>4029</v>
      </c>
      <c r="F141" s="351">
        <f t="shared" si="22"/>
        <v>2980</v>
      </c>
      <c r="G141" s="351">
        <f t="shared" si="22"/>
        <v>2959</v>
      </c>
      <c r="H141" s="351">
        <f t="shared" si="22"/>
        <v>3131</v>
      </c>
      <c r="I141" s="377">
        <f t="shared" si="9"/>
        <v>2845.6666666666665</v>
      </c>
    </row>
    <row r="142" spans="1:11">
      <c r="A142" s="128" t="s">
        <v>59</v>
      </c>
      <c r="B142" s="349"/>
      <c r="C142" s="350">
        <f t="shared" ref="C142:H142" si="23">SUM(C37:C110)</f>
        <v>830</v>
      </c>
      <c r="D142" s="351">
        <f t="shared" si="23"/>
        <v>1158</v>
      </c>
      <c r="E142" s="351">
        <f t="shared" si="23"/>
        <v>582</v>
      </c>
      <c r="F142" s="351">
        <f t="shared" si="23"/>
        <v>1412</v>
      </c>
      <c r="G142" s="351">
        <f t="shared" si="23"/>
        <v>1963</v>
      </c>
      <c r="H142" s="351">
        <f t="shared" si="23"/>
        <v>2130</v>
      </c>
      <c r="I142" s="377">
        <f t="shared" si="9"/>
        <v>1345.8333333333333</v>
      </c>
    </row>
    <row r="143" spans="1:11">
      <c r="A143" s="128"/>
      <c r="B143" s="349"/>
      <c r="C143" s="347"/>
      <c r="D143" s="348"/>
      <c r="E143" s="348"/>
      <c r="F143" s="348"/>
      <c r="G143" s="348"/>
      <c r="H143" s="348"/>
      <c r="I143" s="377"/>
    </row>
    <row r="144" spans="1:11">
      <c r="A144" s="50" t="s">
        <v>60</v>
      </c>
      <c r="B144" s="349"/>
      <c r="C144" s="350">
        <f t="shared" ref="C144:H144" si="24">C15</f>
        <v>779</v>
      </c>
      <c r="D144" s="351">
        <f t="shared" si="24"/>
        <v>429</v>
      </c>
      <c r="E144" s="351">
        <f t="shared" si="24"/>
        <v>1050</v>
      </c>
      <c r="F144" s="351">
        <f t="shared" si="24"/>
        <v>861</v>
      </c>
      <c r="G144" s="351">
        <f t="shared" si="24"/>
        <v>495</v>
      </c>
      <c r="H144" s="351">
        <f t="shared" si="24"/>
        <v>698</v>
      </c>
      <c r="I144" s="377">
        <f t="shared" si="9"/>
        <v>718.66666666666663</v>
      </c>
    </row>
    <row r="145" spans="1:9">
      <c r="A145" s="50" t="s">
        <v>61</v>
      </c>
      <c r="B145" s="349"/>
      <c r="C145" s="350">
        <f t="shared" ref="C145:H145" si="25">C37</f>
        <v>228</v>
      </c>
      <c r="D145" s="351">
        <f t="shared" si="25"/>
        <v>143</v>
      </c>
      <c r="E145" s="351">
        <f t="shared" si="25"/>
        <v>34</v>
      </c>
      <c r="F145" s="351">
        <f t="shared" si="25"/>
        <v>252</v>
      </c>
      <c r="G145" s="351">
        <f t="shared" si="25"/>
        <v>11</v>
      </c>
      <c r="H145" s="351">
        <f t="shared" si="25"/>
        <v>204</v>
      </c>
      <c r="I145" s="377">
        <f t="shared" si="9"/>
        <v>145.33333333333334</v>
      </c>
    </row>
    <row r="146" spans="1:9">
      <c r="A146" s="151" t="s">
        <v>209</v>
      </c>
      <c r="B146" s="349"/>
      <c r="C146" s="350">
        <f t="shared" ref="C146:H146" si="26">SUM(C16:C25)</f>
        <v>215</v>
      </c>
      <c r="D146" s="351">
        <f t="shared" si="26"/>
        <v>183</v>
      </c>
      <c r="E146" s="351">
        <f t="shared" si="26"/>
        <v>883</v>
      </c>
      <c r="F146" s="351">
        <f t="shared" si="26"/>
        <v>671</v>
      </c>
      <c r="G146" s="351">
        <f t="shared" si="26"/>
        <v>449</v>
      </c>
      <c r="H146" s="351">
        <f t="shared" si="26"/>
        <v>264</v>
      </c>
      <c r="I146" s="377">
        <f t="shared" si="9"/>
        <v>444.16666666666669</v>
      </c>
    </row>
    <row r="147" spans="1:9">
      <c r="A147" s="151" t="s">
        <v>62</v>
      </c>
      <c r="B147" s="349"/>
      <c r="C147" s="350">
        <f t="shared" ref="C147:H147" si="27">SUM(C26:C28)</f>
        <v>32</v>
      </c>
      <c r="D147" s="351">
        <f t="shared" si="27"/>
        <v>15</v>
      </c>
      <c r="E147" s="351">
        <f t="shared" si="27"/>
        <v>14</v>
      </c>
      <c r="F147" s="351">
        <f t="shared" si="27"/>
        <v>23</v>
      </c>
      <c r="G147" s="351">
        <f t="shared" si="27"/>
        <v>8</v>
      </c>
      <c r="H147" s="351">
        <f t="shared" si="27"/>
        <v>10</v>
      </c>
      <c r="I147" s="377">
        <f t="shared" si="9"/>
        <v>17</v>
      </c>
    </row>
    <row r="148" spans="1:9">
      <c r="A148" s="151" t="s">
        <v>63</v>
      </c>
      <c r="B148" s="349"/>
      <c r="C148" s="350">
        <f t="shared" ref="C148:H148" si="28">SUM(C29:C31)</f>
        <v>152</v>
      </c>
      <c r="D148" s="351">
        <f t="shared" si="28"/>
        <v>184</v>
      </c>
      <c r="E148" s="351">
        <f t="shared" si="28"/>
        <v>94</v>
      </c>
      <c r="F148" s="351">
        <f t="shared" si="28"/>
        <v>332</v>
      </c>
      <c r="G148" s="351">
        <f t="shared" si="28"/>
        <v>330</v>
      </c>
      <c r="H148" s="351">
        <f t="shared" si="28"/>
        <v>119</v>
      </c>
      <c r="I148" s="377">
        <f t="shared" si="9"/>
        <v>201.83333333333334</v>
      </c>
    </row>
    <row r="149" spans="1:9">
      <c r="A149" s="151" t="s">
        <v>64</v>
      </c>
      <c r="B149" s="349"/>
      <c r="C149" s="350">
        <f t="shared" ref="C149:H149" si="29">SUM(C32:C33)</f>
        <v>27</v>
      </c>
      <c r="D149" s="351">
        <f t="shared" si="29"/>
        <v>53</v>
      </c>
      <c r="E149" s="351">
        <f t="shared" si="29"/>
        <v>24</v>
      </c>
      <c r="F149" s="351">
        <f t="shared" si="29"/>
        <v>70</v>
      </c>
      <c r="G149" s="351">
        <f t="shared" si="29"/>
        <v>121</v>
      </c>
      <c r="H149" s="351">
        <f t="shared" si="29"/>
        <v>51</v>
      </c>
      <c r="I149" s="377">
        <f t="shared" si="9"/>
        <v>57.666666666666664</v>
      </c>
    </row>
    <row r="150" spans="1:9">
      <c r="A150" s="50" t="s">
        <v>65</v>
      </c>
      <c r="B150" s="349"/>
      <c r="C150" s="350">
        <f t="shared" ref="C150:H150" si="30">SUM(C34:C36)</f>
        <v>953</v>
      </c>
      <c r="D150" s="351">
        <f t="shared" si="30"/>
        <v>953</v>
      </c>
      <c r="E150" s="351">
        <f t="shared" si="30"/>
        <v>1964</v>
      </c>
      <c r="F150" s="351">
        <f t="shared" si="30"/>
        <v>1023</v>
      </c>
      <c r="G150" s="351">
        <f t="shared" si="30"/>
        <v>1556</v>
      </c>
      <c r="H150" s="351">
        <f t="shared" si="30"/>
        <v>1989</v>
      </c>
      <c r="I150" s="377">
        <f t="shared" si="9"/>
        <v>1406.3333333333333</v>
      </c>
    </row>
    <row r="151" spans="1:9">
      <c r="A151" s="151" t="s">
        <v>66</v>
      </c>
      <c r="B151" s="349"/>
      <c r="C151" s="350">
        <f t="shared" ref="C151:H151" si="31">SUM(C38:C39)</f>
        <v>98</v>
      </c>
      <c r="D151" s="351">
        <f t="shared" si="31"/>
        <v>212</v>
      </c>
      <c r="E151" s="351">
        <f t="shared" si="31"/>
        <v>170</v>
      </c>
      <c r="F151" s="351">
        <f t="shared" si="31"/>
        <v>463</v>
      </c>
      <c r="G151" s="351">
        <f t="shared" si="31"/>
        <v>557</v>
      </c>
      <c r="H151" s="351">
        <f t="shared" si="31"/>
        <v>110</v>
      </c>
      <c r="I151" s="377">
        <f t="shared" si="9"/>
        <v>268.33333333333331</v>
      </c>
    </row>
    <row r="152" spans="1:9">
      <c r="A152" s="151" t="s">
        <v>67</v>
      </c>
      <c r="B152" s="349"/>
      <c r="C152" s="350">
        <f t="shared" ref="C152:H152" si="32">SUM(C40:C57)</f>
        <v>51</v>
      </c>
      <c r="D152" s="351">
        <f t="shared" si="32"/>
        <v>200</v>
      </c>
      <c r="E152" s="351">
        <f t="shared" si="32"/>
        <v>73</v>
      </c>
      <c r="F152" s="351">
        <f t="shared" si="32"/>
        <v>90</v>
      </c>
      <c r="G152" s="351">
        <f t="shared" si="32"/>
        <v>388</v>
      </c>
      <c r="H152" s="351">
        <f t="shared" si="32"/>
        <v>331</v>
      </c>
      <c r="I152" s="377">
        <f t="shared" si="9"/>
        <v>188.83333333333334</v>
      </c>
    </row>
    <row r="153" spans="1:9">
      <c r="A153" s="151" t="s">
        <v>68</v>
      </c>
      <c r="B153" s="349"/>
      <c r="C153" s="350">
        <f t="shared" ref="C153:H153" si="33">C58</f>
        <v>5</v>
      </c>
      <c r="D153" s="351">
        <f t="shared" si="33"/>
        <v>17</v>
      </c>
      <c r="E153" s="351">
        <f t="shared" si="33"/>
        <v>5</v>
      </c>
      <c r="F153" s="351">
        <f t="shared" si="33"/>
        <v>19</v>
      </c>
      <c r="G153" s="351">
        <f t="shared" si="33"/>
        <v>59</v>
      </c>
      <c r="H153" s="351">
        <f t="shared" si="33"/>
        <v>29</v>
      </c>
      <c r="I153" s="377">
        <f t="shared" si="9"/>
        <v>22.333333333333332</v>
      </c>
    </row>
    <row r="154" spans="1:9">
      <c r="A154" s="151" t="s">
        <v>69</v>
      </c>
      <c r="B154" s="349"/>
      <c r="C154" s="350">
        <f t="shared" ref="C154:H154" si="34">SUM(C59:C65)</f>
        <v>27</v>
      </c>
      <c r="D154" s="351">
        <f t="shared" si="34"/>
        <v>15</v>
      </c>
      <c r="E154" s="351">
        <f t="shared" si="34"/>
        <v>10</v>
      </c>
      <c r="F154" s="351">
        <f t="shared" si="34"/>
        <v>20</v>
      </c>
      <c r="G154" s="351">
        <f t="shared" si="34"/>
        <v>30</v>
      </c>
      <c r="H154" s="351">
        <f t="shared" si="34"/>
        <v>34</v>
      </c>
      <c r="I154" s="377">
        <f t="shared" si="9"/>
        <v>22.666666666666668</v>
      </c>
    </row>
    <row r="155" spans="1:9">
      <c r="A155" s="151" t="s">
        <v>70</v>
      </c>
      <c r="B155" s="349"/>
      <c r="C155" s="350">
        <f t="shared" ref="C155:H155" si="35">SUM(C66:C69)</f>
        <v>16</v>
      </c>
      <c r="D155" s="351">
        <f t="shared" si="35"/>
        <v>58</v>
      </c>
      <c r="E155" s="351">
        <f t="shared" si="35"/>
        <v>27</v>
      </c>
      <c r="F155" s="351">
        <f t="shared" si="35"/>
        <v>66</v>
      </c>
      <c r="G155" s="351">
        <f t="shared" si="35"/>
        <v>111</v>
      </c>
      <c r="H155" s="351">
        <f t="shared" si="35"/>
        <v>58</v>
      </c>
      <c r="I155" s="377">
        <f t="shared" si="9"/>
        <v>56</v>
      </c>
    </row>
    <row r="156" spans="1:9">
      <c r="A156" s="151" t="s">
        <v>260</v>
      </c>
      <c r="B156" s="349"/>
      <c r="C156" s="350">
        <f t="shared" ref="C156:H156" si="36">C70</f>
        <v>1</v>
      </c>
      <c r="D156" s="351">
        <f t="shared" si="36"/>
        <v>0</v>
      </c>
      <c r="E156" s="351">
        <f t="shared" si="36"/>
        <v>1</v>
      </c>
      <c r="F156" s="351">
        <f t="shared" si="36"/>
        <v>0</v>
      </c>
      <c r="G156" s="351">
        <f t="shared" si="36"/>
        <v>2</v>
      </c>
      <c r="H156" s="351">
        <f t="shared" si="36"/>
        <v>2</v>
      </c>
      <c r="I156" s="377">
        <f t="shared" si="9"/>
        <v>1</v>
      </c>
    </row>
    <row r="157" spans="1:9">
      <c r="A157" s="151" t="s">
        <v>1412</v>
      </c>
      <c r="B157" s="349"/>
      <c r="C157" s="350">
        <f t="shared" ref="C157:H157" si="37">SUM(C71:C86)</f>
        <v>138</v>
      </c>
      <c r="D157" s="351">
        <f t="shared" si="37"/>
        <v>211</v>
      </c>
      <c r="E157" s="351">
        <f t="shared" si="37"/>
        <v>103</v>
      </c>
      <c r="F157" s="351">
        <f t="shared" si="37"/>
        <v>335</v>
      </c>
      <c r="G157" s="351">
        <f t="shared" si="37"/>
        <v>339</v>
      </c>
      <c r="H157" s="351">
        <f t="shared" si="37"/>
        <v>593</v>
      </c>
      <c r="I157" s="377">
        <f t="shared" si="9"/>
        <v>286.5</v>
      </c>
    </row>
    <row r="158" spans="1:9">
      <c r="A158" s="151" t="s">
        <v>71</v>
      </c>
      <c r="B158" s="349"/>
      <c r="C158" s="350">
        <f>SUM(C87:C95)</f>
        <v>99</v>
      </c>
      <c r="D158" s="351">
        <f t="shared" ref="D158:H158" si="38">SUM(D87:D95)</f>
        <v>22</v>
      </c>
      <c r="E158" s="351">
        <f t="shared" si="38"/>
        <v>19</v>
      </c>
      <c r="F158" s="351">
        <f t="shared" si="38"/>
        <v>11</v>
      </c>
      <c r="G158" s="351">
        <f t="shared" si="38"/>
        <v>83</v>
      </c>
      <c r="H158" s="351">
        <f t="shared" si="38"/>
        <v>37</v>
      </c>
      <c r="I158" s="377">
        <f t="shared" si="9"/>
        <v>45.166666666666664</v>
      </c>
    </row>
    <row r="159" spans="1:9">
      <c r="A159" s="151" t="s">
        <v>72</v>
      </c>
      <c r="B159" s="349"/>
      <c r="C159" s="350">
        <f>SUM(C96:C104)</f>
        <v>127</v>
      </c>
      <c r="D159" s="351">
        <f t="shared" ref="D159:H159" si="39">SUM(D96:D104)</f>
        <v>237</v>
      </c>
      <c r="E159" s="351">
        <f t="shared" si="39"/>
        <v>125</v>
      </c>
      <c r="F159" s="351">
        <f t="shared" si="39"/>
        <v>146</v>
      </c>
      <c r="G159" s="351">
        <f t="shared" si="39"/>
        <v>339</v>
      </c>
      <c r="H159" s="351">
        <f t="shared" si="39"/>
        <v>270</v>
      </c>
      <c r="I159" s="377">
        <f t="shared" si="9"/>
        <v>207.33333333333334</v>
      </c>
    </row>
    <row r="160" spans="1:9">
      <c r="A160" s="151" t="s">
        <v>73</v>
      </c>
      <c r="B160" s="349"/>
      <c r="C160" s="350">
        <f>SUM(C105:C109)</f>
        <v>40</v>
      </c>
      <c r="D160" s="351">
        <f t="shared" ref="D160:H160" si="40">SUM(D105:D109)</f>
        <v>41</v>
      </c>
      <c r="E160" s="351">
        <f t="shared" si="40"/>
        <v>15</v>
      </c>
      <c r="F160" s="351">
        <f t="shared" si="40"/>
        <v>10</v>
      </c>
      <c r="G160" s="351">
        <f t="shared" si="40"/>
        <v>42</v>
      </c>
      <c r="H160" s="351">
        <f t="shared" si="40"/>
        <v>461</v>
      </c>
      <c r="I160" s="377">
        <f t="shared" si="9"/>
        <v>101.5</v>
      </c>
    </row>
    <row r="161" spans="1:9">
      <c r="A161" s="128" t="s">
        <v>74</v>
      </c>
      <c r="B161" s="349"/>
      <c r="C161" s="350">
        <f>C110</f>
        <v>0</v>
      </c>
      <c r="D161" s="351">
        <f t="shared" ref="D161:H161" si="41">D110</f>
        <v>2</v>
      </c>
      <c r="E161" s="351">
        <f t="shared" si="41"/>
        <v>0</v>
      </c>
      <c r="F161" s="351">
        <f t="shared" si="41"/>
        <v>0</v>
      </c>
      <c r="G161" s="351">
        <f t="shared" si="41"/>
        <v>2</v>
      </c>
      <c r="H161" s="351">
        <f t="shared" si="41"/>
        <v>1</v>
      </c>
      <c r="I161" s="377">
        <f t="shared" si="9"/>
        <v>0.83333333333333337</v>
      </c>
    </row>
    <row r="162" spans="1:9">
      <c r="A162" s="118"/>
      <c r="B162" s="349"/>
      <c r="C162" s="350">
        <f>SUM(C144:C161)</f>
        <v>2988</v>
      </c>
      <c r="D162" s="351">
        <f t="shared" ref="D162:H162" si="42">SUM(D144:D161)</f>
        <v>2975</v>
      </c>
      <c r="E162" s="351">
        <f t="shared" si="42"/>
        <v>4611</v>
      </c>
      <c r="F162" s="351">
        <f t="shared" si="42"/>
        <v>4392</v>
      </c>
      <c r="G162" s="351">
        <f t="shared" si="42"/>
        <v>4922</v>
      </c>
      <c r="H162" s="351">
        <f t="shared" si="42"/>
        <v>5261</v>
      </c>
      <c r="I162" s="377"/>
    </row>
    <row r="163" spans="1:9">
      <c r="A163" s="118"/>
      <c r="B163" s="349"/>
      <c r="C163" s="347"/>
      <c r="E163" s="348"/>
      <c r="F163" s="348"/>
      <c r="G163" s="348"/>
      <c r="H163" s="348"/>
      <c r="I163" s="377"/>
    </row>
    <row r="164" spans="1:9">
      <c r="A164" s="50" t="s">
        <v>75</v>
      </c>
      <c r="B164" s="349"/>
      <c r="C164" s="343">
        <f>(C141/$C$112)*100</f>
        <v>72.222222222222214</v>
      </c>
      <c r="D164" s="344">
        <f>(D141/$D$112)*100</f>
        <v>61.075630252100844</v>
      </c>
      <c r="E164" s="344">
        <f>(E141/$E$112)*100</f>
        <v>87.378009108653217</v>
      </c>
      <c r="F164" s="344">
        <f>(F141/$F$112)*100</f>
        <v>67.850637522768679</v>
      </c>
      <c r="G164" s="344">
        <f>(G141/$G$112)*100</f>
        <v>60.117838277123127</v>
      </c>
      <c r="H164" s="344">
        <f>(H141/$H$112)*100</f>
        <v>59.513400494202628</v>
      </c>
      <c r="I164" s="377">
        <f t="shared" si="9"/>
        <v>68.026289646178455</v>
      </c>
    </row>
    <row r="165" spans="1:9">
      <c r="A165" s="50" t="s">
        <v>76</v>
      </c>
      <c r="B165" s="349"/>
      <c r="C165" s="343">
        <f>(C142/$C$112)*100</f>
        <v>27.777777777777779</v>
      </c>
      <c r="D165" s="344">
        <f>(D142/$D$112)*100</f>
        <v>38.924369747899163</v>
      </c>
      <c r="E165" s="344">
        <f>(E142/$E$112)*100</f>
        <v>12.62199089134678</v>
      </c>
      <c r="F165" s="344">
        <f>(F142/$F$112)*100</f>
        <v>32.149362477231328</v>
      </c>
      <c r="G165" s="344">
        <f>(G142/$G$112)*100</f>
        <v>39.88216172287688</v>
      </c>
      <c r="H165" s="344">
        <f>(H142/$H$112)*100</f>
        <v>40.486599505797379</v>
      </c>
      <c r="I165" s="377">
        <f t="shared" si="9"/>
        <v>31.973710353821549</v>
      </c>
    </row>
    <row r="166" spans="1:9">
      <c r="A166" s="152"/>
      <c r="B166" s="349"/>
      <c r="C166" s="343"/>
      <c r="D166" s="344"/>
      <c r="E166" s="344"/>
      <c r="F166" s="344"/>
      <c r="G166" s="344"/>
      <c r="H166" s="344"/>
      <c r="I166" s="377"/>
    </row>
    <row r="167" spans="1:9">
      <c r="A167" s="50" t="s">
        <v>77</v>
      </c>
      <c r="B167" s="349"/>
      <c r="C167" s="343">
        <f t="shared" ref="C167:C184" si="43">(C144/$C$112)*100</f>
        <v>26.070950468540833</v>
      </c>
      <c r="D167" s="344">
        <f t="shared" ref="D167:D184" si="44">(D144/$D$112)*100</f>
        <v>14.420168067226891</v>
      </c>
      <c r="E167" s="344">
        <f t="shared" ref="E167:E184" si="45">(E144/$E$112)*100</f>
        <v>22.77163305139883</v>
      </c>
      <c r="F167" s="344">
        <f t="shared" ref="F167:F184" si="46">(F144/$F$112)*100</f>
        <v>19.60382513661202</v>
      </c>
      <c r="G167" s="344">
        <f t="shared" ref="G167:G184" si="47">(G144/$G$112)*100</f>
        <v>10.056887444128403</v>
      </c>
      <c r="H167" s="344">
        <f t="shared" ref="H167:H184" si="48">(H144/$H$112)*100</f>
        <v>13.267439650256604</v>
      </c>
      <c r="I167" s="377">
        <f t="shared" si="9"/>
        <v>17.698483969693932</v>
      </c>
    </row>
    <row r="168" spans="1:9">
      <c r="A168" s="50" t="s">
        <v>78</v>
      </c>
      <c r="B168" s="349"/>
      <c r="C168" s="343">
        <f t="shared" si="43"/>
        <v>7.6305220883534144</v>
      </c>
      <c r="D168" s="344">
        <f t="shared" si="44"/>
        <v>4.8067226890756301</v>
      </c>
      <c r="E168" s="344">
        <f t="shared" si="45"/>
        <v>0.73736716547386683</v>
      </c>
      <c r="F168" s="344">
        <f t="shared" si="46"/>
        <v>5.7377049180327866</v>
      </c>
      <c r="G168" s="344">
        <f t="shared" si="47"/>
        <v>0.22348638764729786</v>
      </c>
      <c r="H168" s="344">
        <f t="shared" si="48"/>
        <v>3.8775898118228471</v>
      </c>
      <c r="I168" s="377">
        <f t="shared" si="9"/>
        <v>3.8355655100676405</v>
      </c>
    </row>
    <row r="169" spans="1:9">
      <c r="A169" s="151" t="s">
        <v>157</v>
      </c>
      <c r="B169" s="349"/>
      <c r="C169" s="343">
        <f t="shared" si="43"/>
        <v>7.1954484605087021</v>
      </c>
      <c r="D169" s="344">
        <f t="shared" si="44"/>
        <v>6.1512605042016801</v>
      </c>
      <c r="E169" s="344">
        <f t="shared" si="45"/>
        <v>19.149859032747777</v>
      </c>
      <c r="F169" s="344">
        <f t="shared" si="46"/>
        <v>15.277777777777779</v>
      </c>
      <c r="G169" s="344">
        <f t="shared" si="47"/>
        <v>9.1223080048760661</v>
      </c>
      <c r="H169" s="344">
        <f t="shared" si="48"/>
        <v>5.0180574035354493</v>
      </c>
      <c r="I169" s="377">
        <f t="shared" si="9"/>
        <v>10.319118530607909</v>
      </c>
    </row>
    <row r="170" spans="1:9">
      <c r="A170" s="151" t="s">
        <v>79</v>
      </c>
      <c r="B170" s="349"/>
      <c r="C170" s="343">
        <f t="shared" si="43"/>
        <v>1.07095046854083</v>
      </c>
      <c r="D170" s="344">
        <f t="shared" si="44"/>
        <v>0.50420168067226889</v>
      </c>
      <c r="E170" s="344">
        <f t="shared" si="45"/>
        <v>0.30362177401865104</v>
      </c>
      <c r="F170" s="344">
        <f t="shared" si="46"/>
        <v>0.52367941712204014</v>
      </c>
      <c r="G170" s="344">
        <f t="shared" si="47"/>
        <v>0.16253555465258024</v>
      </c>
      <c r="H170" s="344">
        <f t="shared" si="48"/>
        <v>0.19007793195210038</v>
      </c>
      <c r="I170" s="377">
        <f t="shared" si="9"/>
        <v>0.45917780449307849</v>
      </c>
    </row>
    <row r="171" spans="1:9">
      <c r="A171" s="151" t="s">
        <v>80</v>
      </c>
      <c r="B171" s="349"/>
      <c r="C171" s="343">
        <f t="shared" si="43"/>
        <v>5.0870147255689426</v>
      </c>
      <c r="D171" s="344">
        <f t="shared" si="44"/>
        <v>6.1848739495798322</v>
      </c>
      <c r="E171" s="344">
        <f t="shared" si="45"/>
        <v>2.038603339839514</v>
      </c>
      <c r="F171" s="344">
        <f t="shared" si="46"/>
        <v>7.5591985428050998</v>
      </c>
      <c r="G171" s="344">
        <f t="shared" si="47"/>
        <v>6.7045916294189354</v>
      </c>
      <c r="H171" s="344">
        <f t="shared" si="48"/>
        <v>2.2619273902299941</v>
      </c>
      <c r="I171" s="377">
        <f t="shared" si="9"/>
        <v>4.9727015962403867</v>
      </c>
    </row>
    <row r="172" spans="1:9">
      <c r="A172" s="151" t="s">
        <v>81</v>
      </c>
      <c r="B172" s="349"/>
      <c r="C172" s="343">
        <f t="shared" si="43"/>
        <v>0.90361445783132521</v>
      </c>
      <c r="D172" s="344">
        <f t="shared" si="44"/>
        <v>1.7815126050420169</v>
      </c>
      <c r="E172" s="344">
        <f t="shared" si="45"/>
        <v>0.52049446974625901</v>
      </c>
      <c r="F172" s="344">
        <f t="shared" si="46"/>
        <v>1.5938069216757742</v>
      </c>
      <c r="G172" s="344">
        <f t="shared" si="47"/>
        <v>2.4583502641202766</v>
      </c>
      <c r="H172" s="344">
        <f t="shared" si="48"/>
        <v>0.96939745295571178</v>
      </c>
      <c r="I172" s="377">
        <f t="shared" si="9"/>
        <v>1.3711960285618938</v>
      </c>
    </row>
    <row r="173" spans="1:9">
      <c r="A173" s="50" t="s">
        <v>82</v>
      </c>
      <c r="B173" s="349"/>
      <c r="C173" s="343">
        <f t="shared" si="43"/>
        <v>31.894243641231597</v>
      </c>
      <c r="D173" s="344">
        <f t="shared" si="44"/>
        <v>32.033613445378151</v>
      </c>
      <c r="E173" s="344">
        <f t="shared" si="45"/>
        <v>42.593797440902193</v>
      </c>
      <c r="F173" s="344">
        <f t="shared" si="46"/>
        <v>23.292349726775956</v>
      </c>
      <c r="G173" s="344">
        <f t="shared" si="47"/>
        <v>31.613165379926862</v>
      </c>
      <c r="H173" s="344">
        <f t="shared" si="48"/>
        <v>37.806500665272765</v>
      </c>
      <c r="I173" s="377">
        <f t="shared" si="9"/>
        <v>33.205611716581252</v>
      </c>
    </row>
    <row r="174" spans="1:9">
      <c r="A174" s="151" t="s">
        <v>83</v>
      </c>
      <c r="B174" s="349"/>
      <c r="C174" s="343">
        <f t="shared" si="43"/>
        <v>3.2797858099062918</v>
      </c>
      <c r="D174" s="344">
        <f t="shared" si="44"/>
        <v>7.1260504201680677</v>
      </c>
      <c r="E174" s="344">
        <f t="shared" si="45"/>
        <v>3.6868358273693342</v>
      </c>
      <c r="F174" s="344">
        <f t="shared" si="46"/>
        <v>10.541894353369763</v>
      </c>
      <c r="G174" s="344">
        <f t="shared" si="47"/>
        <v>11.3165379926859</v>
      </c>
      <c r="H174" s="344">
        <f t="shared" si="48"/>
        <v>2.0908572514731039</v>
      </c>
      <c r="I174" s="376">
        <f t="shared" si="9"/>
        <v>6.3403269424954098</v>
      </c>
    </row>
    <row r="175" spans="1:9">
      <c r="A175" s="151" t="s">
        <v>84</v>
      </c>
      <c r="B175" s="349"/>
      <c r="C175" s="343">
        <f t="shared" si="43"/>
        <v>1.7068273092369479</v>
      </c>
      <c r="D175" s="344">
        <f t="shared" si="44"/>
        <v>6.7226890756302522</v>
      </c>
      <c r="E175" s="344">
        <f t="shared" si="45"/>
        <v>1.5831706788115376</v>
      </c>
      <c r="F175" s="344">
        <f t="shared" si="46"/>
        <v>2.0491803278688523</v>
      </c>
      <c r="G175" s="344">
        <f t="shared" si="47"/>
        <v>7.8829744006501414</v>
      </c>
      <c r="H175" s="344">
        <f t="shared" si="48"/>
        <v>6.2915795476145213</v>
      </c>
      <c r="I175" s="377">
        <f t="shared" si="9"/>
        <v>4.3727368899687091</v>
      </c>
    </row>
    <row r="176" spans="1:9">
      <c r="A176" s="151" t="s">
        <v>85</v>
      </c>
      <c r="B176" s="349"/>
      <c r="C176" s="343">
        <f t="shared" si="43"/>
        <v>0.16733601070950468</v>
      </c>
      <c r="D176" s="344">
        <f t="shared" si="44"/>
        <v>0.5714285714285714</v>
      </c>
      <c r="E176" s="344">
        <f t="shared" si="45"/>
        <v>0.10843634786380395</v>
      </c>
      <c r="F176" s="344">
        <f t="shared" si="46"/>
        <v>0.43260473588342441</v>
      </c>
      <c r="G176" s="344">
        <f t="shared" si="47"/>
        <v>1.1986997155627792</v>
      </c>
      <c r="H176" s="344">
        <f t="shared" si="48"/>
        <v>0.55122600266109101</v>
      </c>
      <c r="I176" s="377">
        <f t="shared" si="9"/>
        <v>0.50495523068486248</v>
      </c>
    </row>
    <row r="177" spans="1:9">
      <c r="A177" s="151" t="s">
        <v>86</v>
      </c>
      <c r="B177" s="349"/>
      <c r="C177" s="343">
        <f t="shared" si="43"/>
        <v>0.90361445783132521</v>
      </c>
      <c r="D177" s="344">
        <f t="shared" si="44"/>
        <v>0.50420168067226889</v>
      </c>
      <c r="E177" s="344">
        <f t="shared" si="45"/>
        <v>0.21687269572760789</v>
      </c>
      <c r="F177" s="344">
        <f t="shared" si="46"/>
        <v>0.45537340619307837</v>
      </c>
      <c r="G177" s="344">
        <f t="shared" si="47"/>
        <v>0.60950832994717596</v>
      </c>
      <c r="H177" s="344">
        <f t="shared" si="48"/>
        <v>0.64626496863714122</v>
      </c>
      <c r="I177" s="377">
        <f t="shared" si="9"/>
        <v>0.55597258983476627</v>
      </c>
    </row>
    <row r="178" spans="1:9">
      <c r="A178" s="151" t="s">
        <v>87</v>
      </c>
      <c r="B178" s="349"/>
      <c r="C178" s="343">
        <f t="shared" si="43"/>
        <v>0.53547523427041499</v>
      </c>
      <c r="D178" s="344">
        <f t="shared" si="44"/>
        <v>1.9495798319327733</v>
      </c>
      <c r="E178" s="344">
        <f t="shared" si="45"/>
        <v>0.58555627846454128</v>
      </c>
      <c r="F178" s="344">
        <f t="shared" si="46"/>
        <v>1.5027322404371584</v>
      </c>
      <c r="G178" s="344">
        <f t="shared" si="47"/>
        <v>2.2551808208045512</v>
      </c>
      <c r="H178" s="344">
        <f t="shared" si="48"/>
        <v>1.102452005322182</v>
      </c>
      <c r="I178" s="377">
        <f t="shared" si="9"/>
        <v>1.321829401871937</v>
      </c>
    </row>
    <row r="179" spans="1:9">
      <c r="A179" s="151" t="s">
        <v>261</v>
      </c>
      <c r="B179" s="349"/>
      <c r="C179" s="343">
        <f t="shared" si="43"/>
        <v>3.3467202141900937E-2</v>
      </c>
      <c r="D179" s="344">
        <f t="shared" si="44"/>
        <v>0</v>
      </c>
      <c r="E179" s="344">
        <f t="shared" si="45"/>
        <v>2.1687269572760789E-2</v>
      </c>
      <c r="F179" s="344">
        <f t="shared" si="46"/>
        <v>0</v>
      </c>
      <c r="G179" s="344">
        <f t="shared" si="47"/>
        <v>4.063388866314506E-2</v>
      </c>
      <c r="H179" s="344">
        <f t="shared" si="48"/>
        <v>3.8015586390420075E-2</v>
      </c>
      <c r="I179" s="377">
        <f t="shared" si="9"/>
        <v>2.2300657794704481E-2</v>
      </c>
    </row>
    <row r="180" spans="1:9">
      <c r="A180" s="151" t="s">
        <v>1411</v>
      </c>
      <c r="B180" s="349"/>
      <c r="C180" s="343">
        <f t="shared" si="43"/>
        <v>4.618473895582329</v>
      </c>
      <c r="D180" s="344">
        <f t="shared" si="44"/>
        <v>7.0924369747899156</v>
      </c>
      <c r="E180" s="344">
        <f t="shared" si="45"/>
        <v>2.2337887659943614</v>
      </c>
      <c r="F180" s="344">
        <f t="shared" si="46"/>
        <v>7.6275045537340613</v>
      </c>
      <c r="G180" s="344">
        <f t="shared" si="47"/>
        <v>6.8874441284030876</v>
      </c>
      <c r="H180" s="344">
        <f t="shared" si="48"/>
        <v>11.271621364759552</v>
      </c>
      <c r="I180" s="377">
        <f t="shared" si="9"/>
        <v>6.6218782805438856</v>
      </c>
    </row>
    <row r="181" spans="1:9">
      <c r="A181" s="151" t="s">
        <v>88</v>
      </c>
      <c r="B181" s="349"/>
      <c r="C181" s="343">
        <f t="shared" si="43"/>
        <v>3.3132530120481931</v>
      </c>
      <c r="D181" s="344">
        <f t="shared" si="44"/>
        <v>0.73949579831932777</v>
      </c>
      <c r="E181" s="344">
        <f t="shared" si="45"/>
        <v>0.41205812188245505</v>
      </c>
      <c r="F181" s="344">
        <f t="shared" si="46"/>
        <v>0.25045537340619306</v>
      </c>
      <c r="G181" s="344">
        <f t="shared" si="47"/>
        <v>1.6863063795205202</v>
      </c>
      <c r="H181" s="344">
        <f t="shared" si="48"/>
        <v>0.70328834822277142</v>
      </c>
      <c r="I181" s="377">
        <f t="shared" si="9"/>
        <v>1.18414283889991</v>
      </c>
    </row>
    <row r="182" spans="1:9">
      <c r="A182" s="151" t="s">
        <v>89</v>
      </c>
      <c r="B182" s="349"/>
      <c r="C182" s="343">
        <f t="shared" si="43"/>
        <v>4.2503346720214195</v>
      </c>
      <c r="D182" s="344">
        <f t="shared" si="44"/>
        <v>7.9663865546218489</v>
      </c>
      <c r="E182" s="344">
        <f t="shared" si="45"/>
        <v>2.7109086965950988</v>
      </c>
      <c r="F182" s="344">
        <f t="shared" si="46"/>
        <v>3.3242258652094714</v>
      </c>
      <c r="G182" s="344">
        <f t="shared" si="47"/>
        <v>6.8874441284030876</v>
      </c>
      <c r="H182" s="344">
        <f t="shared" si="48"/>
        <v>5.1321041627067094</v>
      </c>
      <c r="I182" s="377">
        <f t="shared" si="9"/>
        <v>5.0452340132596056</v>
      </c>
    </row>
    <row r="183" spans="1:9">
      <c r="A183" s="151" t="s">
        <v>90</v>
      </c>
      <c r="B183" s="349"/>
      <c r="C183" s="343">
        <f t="shared" si="43"/>
        <v>1.3386880856760375</v>
      </c>
      <c r="D183" s="344">
        <f t="shared" si="44"/>
        <v>1.3781512605042017</v>
      </c>
      <c r="E183" s="344">
        <f t="shared" si="45"/>
        <v>0.32530904359141183</v>
      </c>
      <c r="F183" s="344">
        <f t="shared" si="46"/>
        <v>0.22768670309653918</v>
      </c>
      <c r="G183" s="344">
        <f t="shared" si="47"/>
        <v>0.85331166192604624</v>
      </c>
      <c r="H183" s="344">
        <f t="shared" si="48"/>
        <v>8.7625926629918265</v>
      </c>
      <c r="I183" s="377">
        <f t="shared" si="9"/>
        <v>2.1476232362976773</v>
      </c>
    </row>
    <row r="184" spans="1:9">
      <c r="A184" s="151" t="s">
        <v>91</v>
      </c>
      <c r="B184" s="349"/>
      <c r="C184" s="343">
        <f t="shared" si="43"/>
        <v>0</v>
      </c>
      <c r="D184" s="344">
        <f t="shared" si="44"/>
        <v>6.7226890756302518E-2</v>
      </c>
      <c r="E184" s="344">
        <f t="shared" si="45"/>
        <v>0</v>
      </c>
      <c r="F184" s="344">
        <f t="shared" si="46"/>
        <v>0</v>
      </c>
      <c r="G184" s="344">
        <f t="shared" si="47"/>
        <v>4.063388866314506E-2</v>
      </c>
      <c r="H184" s="344">
        <f t="shared" si="48"/>
        <v>1.9007793195210038E-2</v>
      </c>
      <c r="I184" s="377">
        <f t="shared" si="9"/>
        <v>2.1144762102442937E-2</v>
      </c>
    </row>
    <row r="185" spans="1:9">
      <c r="A185" s="152" t="s">
        <v>92</v>
      </c>
      <c r="B185" s="349"/>
      <c r="C185" s="343">
        <f>SUM(C167:C184)</f>
        <v>100.00000000000001</v>
      </c>
      <c r="D185" s="344">
        <f t="shared" ref="D185:H185" si="49">SUM(D167:D184)</f>
        <v>99.999999999999986</v>
      </c>
      <c r="E185" s="344">
        <f t="shared" si="49"/>
        <v>100.00000000000001</v>
      </c>
      <c r="F185" s="344">
        <f t="shared" si="49"/>
        <v>100</v>
      </c>
      <c r="G185" s="344">
        <f t="shared" si="49"/>
        <v>100.00000000000001</v>
      </c>
      <c r="H185" s="344">
        <f t="shared" si="49"/>
        <v>100</v>
      </c>
      <c r="I185" s="377"/>
    </row>
    <row r="186" spans="1:9">
      <c r="H186" s="348"/>
      <c r="I186" s="351"/>
    </row>
    <row r="187" spans="1:9">
      <c r="A187" s="151"/>
      <c r="C187" s="346"/>
      <c r="D187" s="346"/>
      <c r="E187" s="346"/>
      <c r="F187" s="346"/>
      <c r="G187" s="346"/>
      <c r="H187" s="344"/>
      <c r="I187" s="339"/>
    </row>
    <row r="190" spans="1:9">
      <c r="A190" s="363" t="s">
        <v>431</v>
      </c>
      <c r="C190" s="286">
        <v>59</v>
      </c>
      <c r="D190" s="286">
        <v>72</v>
      </c>
      <c r="E190" s="286">
        <v>71</v>
      </c>
      <c r="F190" s="286">
        <v>63</v>
      </c>
      <c r="G190" s="286">
        <v>77</v>
      </c>
      <c r="H190" s="286">
        <v>75</v>
      </c>
    </row>
    <row r="191" spans="1:9">
      <c r="A191" s="363" t="s">
        <v>432</v>
      </c>
      <c r="C191" s="286">
        <v>2988</v>
      </c>
      <c r="D191" s="286">
        <v>2975</v>
      </c>
      <c r="E191" s="286">
        <v>4611</v>
      </c>
      <c r="F191" s="286">
        <v>4392</v>
      </c>
      <c r="G191" s="286">
        <v>4922</v>
      </c>
      <c r="H191" s="286">
        <v>5261</v>
      </c>
    </row>
    <row r="192" spans="1:9">
      <c r="A192" s="363" t="s">
        <v>433</v>
      </c>
      <c r="C192" s="286">
        <v>0.1734</v>
      </c>
      <c r="D192" s="286">
        <v>0.1201</v>
      </c>
      <c r="E192" s="286">
        <v>0.2475</v>
      </c>
      <c r="F192" s="286">
        <v>0.1134</v>
      </c>
      <c r="G192" s="286">
        <v>0.1181</v>
      </c>
      <c r="H192" s="286">
        <v>0.1656</v>
      </c>
    </row>
    <row r="193" spans="1:11">
      <c r="A193" s="363" t="s">
        <v>434</v>
      </c>
      <c r="C193" s="286">
        <v>0.8266</v>
      </c>
      <c r="D193" s="286">
        <v>0.87990000000000002</v>
      </c>
      <c r="E193" s="286">
        <v>0.75249999999999995</v>
      </c>
      <c r="F193" s="286">
        <v>0.88660000000000005</v>
      </c>
      <c r="G193" s="286">
        <v>0.88190000000000002</v>
      </c>
      <c r="H193" s="286">
        <v>0.83440000000000003</v>
      </c>
      <c r="K193" s="352"/>
    </row>
    <row r="194" spans="1:11">
      <c r="A194" s="363" t="s">
        <v>435</v>
      </c>
      <c r="C194" s="286">
        <v>2.4790000000000001</v>
      </c>
      <c r="D194" s="286">
        <v>2.883</v>
      </c>
      <c r="E194" s="286">
        <v>2</v>
      </c>
      <c r="F194" s="286">
        <v>2.69</v>
      </c>
      <c r="G194" s="286">
        <v>2.9529999999999998</v>
      </c>
      <c r="H194" s="286">
        <v>2.6360000000000001</v>
      </c>
    </row>
    <row r="195" spans="1:11">
      <c r="A195" s="363" t="s">
        <v>436</v>
      </c>
      <c r="C195" s="286">
        <v>0.20219999999999999</v>
      </c>
      <c r="D195" s="286">
        <v>0.24809999999999999</v>
      </c>
      <c r="E195" s="286">
        <v>0.1041</v>
      </c>
      <c r="F195" s="286">
        <v>0.2339</v>
      </c>
      <c r="G195" s="286">
        <v>0.24890000000000001</v>
      </c>
      <c r="H195" s="286">
        <v>0.186</v>
      </c>
    </row>
    <row r="196" spans="1:11">
      <c r="A196" s="363" t="s">
        <v>437</v>
      </c>
      <c r="C196" s="286">
        <v>2.4390000000000001</v>
      </c>
      <c r="D196" s="286">
        <v>2.835</v>
      </c>
      <c r="E196" s="286">
        <v>1.972</v>
      </c>
      <c r="F196" s="286">
        <v>2.661</v>
      </c>
      <c r="G196" s="286">
        <v>2.919</v>
      </c>
      <c r="H196" s="286">
        <v>2.6059999999999999</v>
      </c>
    </row>
    <row r="197" spans="1:11">
      <c r="A197" s="363" t="s">
        <v>438</v>
      </c>
      <c r="C197" s="286">
        <v>1.079</v>
      </c>
      <c r="D197" s="286">
        <v>1.32</v>
      </c>
      <c r="E197" s="286">
        <v>1.046</v>
      </c>
      <c r="F197" s="286">
        <v>0.9506</v>
      </c>
      <c r="G197" s="286">
        <v>1.0980000000000001</v>
      </c>
      <c r="H197" s="286">
        <v>1.034</v>
      </c>
    </row>
    <row r="198" spans="1:11">
      <c r="A198" s="363" t="s">
        <v>439</v>
      </c>
      <c r="C198" s="286">
        <v>7.2480000000000002</v>
      </c>
      <c r="D198" s="286">
        <v>8.8770000000000007</v>
      </c>
      <c r="E198" s="286">
        <v>8.298</v>
      </c>
      <c r="F198" s="286">
        <v>7.3920000000000003</v>
      </c>
      <c r="G198" s="286">
        <v>8.94</v>
      </c>
      <c r="H198" s="286">
        <v>8.6370000000000005</v>
      </c>
    </row>
    <row r="199" spans="1:11">
      <c r="A199" s="363" t="s">
        <v>440</v>
      </c>
      <c r="C199" s="286">
        <v>0.6079</v>
      </c>
      <c r="D199" s="286">
        <v>0.67400000000000004</v>
      </c>
      <c r="E199" s="286">
        <v>0.46920000000000001</v>
      </c>
      <c r="F199" s="286">
        <v>0.64929999999999999</v>
      </c>
      <c r="G199" s="286">
        <v>0.67979999999999996</v>
      </c>
      <c r="H199" s="286">
        <v>0.61050000000000004</v>
      </c>
    </row>
    <row r="200" spans="1:11">
      <c r="A200" s="363" t="s">
        <v>441</v>
      </c>
      <c r="C200" s="286">
        <v>10.42</v>
      </c>
      <c r="D200" s="286">
        <v>13.3</v>
      </c>
      <c r="E200" s="286">
        <v>11.91</v>
      </c>
      <c r="F200" s="286">
        <v>10.42</v>
      </c>
      <c r="G200" s="286">
        <v>12.96</v>
      </c>
      <c r="H200" s="286">
        <v>12.39</v>
      </c>
    </row>
    <row r="201" spans="1:11">
      <c r="A201" s="363" t="s">
        <v>442</v>
      </c>
      <c r="C201" s="286">
        <v>0.30520000000000003</v>
      </c>
      <c r="D201" s="286">
        <v>0.28839999999999999</v>
      </c>
      <c r="E201" s="286">
        <v>0.41899999999999998</v>
      </c>
      <c r="F201" s="286">
        <v>0.2152</v>
      </c>
      <c r="G201" s="286">
        <v>0.29949999999999999</v>
      </c>
      <c r="H201" s="286">
        <v>0.3649</v>
      </c>
    </row>
    <row r="202" spans="1:11">
      <c r="A202" s="363" t="s">
        <v>443</v>
      </c>
      <c r="C202" s="286">
        <v>69.5</v>
      </c>
      <c r="D202" s="286">
        <v>73.5</v>
      </c>
      <c r="E202" s="286">
        <v>77.599999999999994</v>
      </c>
      <c r="F202" s="286">
        <v>70.33</v>
      </c>
      <c r="G202" s="286">
        <v>83.43</v>
      </c>
      <c r="H202" s="286">
        <v>78.599999999999994</v>
      </c>
    </row>
  </sheetData>
  <mergeCells count="4">
    <mergeCell ref="D4:H4"/>
    <mergeCell ref="D2:H2"/>
    <mergeCell ref="D3:H3"/>
    <mergeCell ref="B5:B14"/>
  </mergeCells>
  <pageMargins left="0.7" right="0.7" top="0.75" bottom="0.75" header="0.3" footer="0.3"/>
  <pageSetup paperSize="9" orientation="portrait" horizontalDpi="300" r:id="rId1"/>
  <ignoredErrors>
    <ignoredError sqref="C134:H160" formulaRange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246"/>
  <sheetViews>
    <sheetView zoomScale="70" zoomScaleNormal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AV254" sqref="AV254"/>
    </sheetView>
  </sheetViews>
  <sheetFormatPr defaultRowHeight="12.75"/>
  <cols>
    <col min="1" max="1" width="40.28515625" style="448" bestFit="1" customWidth="1"/>
    <col min="2" max="2" width="34.140625" style="387" customWidth="1"/>
    <col min="3" max="3" width="14.28515625" style="387" customWidth="1"/>
    <col min="4" max="8" width="8.28515625" style="381" customWidth="1"/>
    <col min="9" max="9" width="8.28515625" style="409" customWidth="1"/>
    <col min="10" max="10" width="8.28515625" style="387" customWidth="1"/>
    <col min="11" max="15" width="8.28515625" style="381" customWidth="1"/>
    <col min="16" max="16" width="8.28515625" style="409" customWidth="1"/>
    <col min="17" max="43" width="8.28515625" style="381" customWidth="1"/>
    <col min="44" max="44" width="8.28515625" style="387" customWidth="1"/>
    <col min="45" max="16384" width="9.140625" style="381"/>
  </cols>
  <sheetData>
    <row r="1" spans="1:81" ht="25.5" customHeight="1">
      <c r="A1" s="418" t="s">
        <v>658</v>
      </c>
      <c r="B1" s="382"/>
      <c r="C1" s="394"/>
      <c r="D1" s="553" t="s">
        <v>265</v>
      </c>
      <c r="E1" s="554"/>
      <c r="F1" s="554"/>
      <c r="G1" s="554"/>
      <c r="H1" s="554"/>
      <c r="I1" s="555"/>
      <c r="J1" s="556" t="s">
        <v>169</v>
      </c>
      <c r="K1" s="554"/>
      <c r="L1" s="554"/>
      <c r="M1" s="554"/>
      <c r="N1" s="554"/>
      <c r="O1" s="554"/>
      <c r="P1" s="555"/>
      <c r="Q1" s="556" t="s">
        <v>687</v>
      </c>
      <c r="R1" s="554"/>
      <c r="S1" s="554"/>
      <c r="T1" s="554"/>
      <c r="U1" s="554"/>
      <c r="V1" s="554"/>
      <c r="W1" s="554"/>
      <c r="X1" s="554"/>
      <c r="Y1" s="554"/>
      <c r="Z1" s="554"/>
      <c r="AA1" s="554"/>
      <c r="AB1" s="554"/>
      <c r="AC1" s="554"/>
      <c r="AD1" s="554"/>
      <c r="AE1" s="554"/>
      <c r="AF1" s="554"/>
      <c r="AG1" s="554"/>
      <c r="AH1" s="554"/>
      <c r="AI1" s="554"/>
      <c r="AJ1" s="554"/>
      <c r="AK1" s="554"/>
      <c r="AL1" s="554"/>
      <c r="AM1" s="554"/>
      <c r="AN1" s="554"/>
      <c r="AO1" s="554"/>
      <c r="AP1" s="554"/>
      <c r="AQ1" s="554"/>
      <c r="AR1" s="555"/>
      <c r="AS1" s="385"/>
      <c r="AT1" s="385"/>
      <c r="AU1" s="385"/>
      <c r="AV1" s="385"/>
      <c r="AW1" s="385"/>
      <c r="AX1" s="385"/>
      <c r="AY1" s="385"/>
      <c r="AZ1" s="385"/>
      <c r="BA1" s="385"/>
      <c r="BB1" s="385"/>
      <c r="BC1" s="385"/>
      <c r="BD1" s="383"/>
      <c r="BE1" s="383"/>
      <c r="BF1" s="387"/>
      <c r="BG1" s="387"/>
      <c r="BH1" s="387"/>
      <c r="BI1" s="387"/>
      <c r="BJ1" s="387"/>
      <c r="BK1" s="387"/>
      <c r="BL1" s="387"/>
      <c r="BM1" s="387"/>
      <c r="BN1" s="387"/>
      <c r="BO1" s="387"/>
      <c r="BP1" s="387"/>
      <c r="BQ1" s="387"/>
      <c r="BR1" s="387"/>
      <c r="BS1" s="387"/>
      <c r="BT1" s="387"/>
      <c r="BU1" s="387"/>
      <c r="BV1" s="387"/>
      <c r="BW1" s="387"/>
      <c r="BX1" s="387"/>
      <c r="BY1" s="387"/>
      <c r="BZ1" s="387"/>
    </row>
    <row r="2" spans="1:81" ht="23.25" customHeight="1">
      <c r="A2" s="418" t="s">
        <v>664</v>
      </c>
      <c r="B2" s="382"/>
      <c r="C2" s="394"/>
      <c r="D2" s="558" t="s">
        <v>97</v>
      </c>
      <c r="E2" s="554"/>
      <c r="F2" s="554"/>
      <c r="G2" s="554"/>
      <c r="H2" s="554"/>
      <c r="I2" s="555"/>
      <c r="J2" s="557" t="s">
        <v>214</v>
      </c>
      <c r="K2" s="554"/>
      <c r="L2" s="554"/>
      <c r="M2" s="554"/>
      <c r="N2" s="554"/>
      <c r="O2" s="554"/>
      <c r="P2" s="555"/>
      <c r="Q2" s="558" t="s">
        <v>691</v>
      </c>
      <c r="R2" s="559"/>
      <c r="S2" s="559"/>
      <c r="T2" s="559"/>
      <c r="U2" s="559"/>
      <c r="V2" s="559"/>
      <c r="W2" s="559"/>
      <c r="X2" s="559"/>
      <c r="Y2" s="559"/>
      <c r="Z2" s="559"/>
      <c r="AA2" s="559"/>
      <c r="AB2" s="559"/>
      <c r="AC2" s="559"/>
      <c r="AD2" s="559"/>
      <c r="AE2" s="559"/>
      <c r="AF2" s="559"/>
      <c r="AG2" s="559"/>
      <c r="AH2" s="559"/>
      <c r="AI2" s="559"/>
      <c r="AJ2" s="559"/>
      <c r="AK2" s="559"/>
      <c r="AL2" s="559"/>
      <c r="AM2" s="559"/>
      <c r="AN2" s="559"/>
      <c r="AO2" s="559"/>
      <c r="AP2" s="559"/>
      <c r="AQ2" s="559"/>
      <c r="AR2" s="560"/>
      <c r="AS2" s="389"/>
      <c r="AT2" s="389"/>
      <c r="AU2" s="389"/>
      <c r="AV2" s="389"/>
      <c r="AW2" s="389"/>
      <c r="AX2" s="389"/>
      <c r="AY2" s="389"/>
      <c r="AZ2" s="389"/>
      <c r="BA2" s="389"/>
      <c r="BB2" s="389"/>
      <c r="BC2" s="389"/>
      <c r="BD2" s="389"/>
      <c r="BE2" s="389"/>
      <c r="BF2" s="387"/>
      <c r="BG2" s="387"/>
      <c r="BH2" s="387"/>
      <c r="BI2" s="387"/>
      <c r="BJ2" s="387"/>
      <c r="BK2" s="387"/>
      <c r="BL2" s="387"/>
      <c r="BM2" s="387"/>
      <c r="BN2" s="387"/>
      <c r="BO2" s="387"/>
      <c r="BP2" s="387"/>
      <c r="BQ2" s="387"/>
      <c r="BR2" s="387"/>
      <c r="BS2" s="387"/>
      <c r="BT2" s="387"/>
      <c r="BU2" s="387"/>
      <c r="BV2" s="387"/>
      <c r="BW2" s="387"/>
      <c r="BX2" s="387"/>
      <c r="BY2" s="387"/>
      <c r="BZ2" s="387"/>
    </row>
    <row r="3" spans="1:81" ht="25.5" customHeight="1">
      <c r="A3" s="418" t="s">
        <v>268</v>
      </c>
      <c r="B3" s="382"/>
      <c r="C3" s="394"/>
      <c r="D3" s="383">
        <v>354.625</v>
      </c>
      <c r="E3" s="383">
        <v>355.22500000000002</v>
      </c>
      <c r="F3" s="383">
        <v>355.67500000000001</v>
      </c>
      <c r="G3" s="383">
        <v>356.27499999999998</v>
      </c>
      <c r="H3" s="383">
        <v>356.57499999999999</v>
      </c>
      <c r="I3" s="384">
        <v>356.875</v>
      </c>
      <c r="J3" s="385">
        <v>363.92500000000001</v>
      </c>
      <c r="K3" s="383">
        <v>364.23500000000001</v>
      </c>
      <c r="L3" s="383">
        <v>365.21</v>
      </c>
      <c r="M3" s="383">
        <v>366.71</v>
      </c>
      <c r="N3" s="383">
        <v>368.21</v>
      </c>
      <c r="O3" s="383">
        <v>369.71</v>
      </c>
      <c r="P3" s="384">
        <v>371.21</v>
      </c>
      <c r="Q3" s="383">
        <v>373.89499999999998</v>
      </c>
      <c r="R3" s="383">
        <v>376.31</v>
      </c>
      <c r="S3" s="383">
        <v>379.31</v>
      </c>
      <c r="T3" s="383">
        <v>383.47</v>
      </c>
      <c r="U3" s="383">
        <v>390.41</v>
      </c>
      <c r="V3" s="383">
        <v>394.01</v>
      </c>
      <c r="W3" s="383">
        <v>398.51</v>
      </c>
      <c r="X3" s="383">
        <v>402.69</v>
      </c>
      <c r="Y3" s="383">
        <v>405.11</v>
      </c>
      <c r="Z3" s="383">
        <v>406.61</v>
      </c>
      <c r="AA3" s="383">
        <v>409.61</v>
      </c>
      <c r="AB3" s="383">
        <v>411.11</v>
      </c>
      <c r="AC3" s="383">
        <v>412.33499999999998</v>
      </c>
      <c r="AD3" s="383">
        <v>416.21</v>
      </c>
      <c r="AE3" s="383">
        <v>417.71</v>
      </c>
      <c r="AF3" s="383">
        <v>419.21</v>
      </c>
      <c r="AG3" s="383">
        <v>420.71</v>
      </c>
      <c r="AH3" s="383">
        <v>422.81</v>
      </c>
      <c r="AI3" s="383">
        <v>424.31</v>
      </c>
      <c r="AJ3" s="383">
        <v>425.81</v>
      </c>
      <c r="AK3" s="383">
        <v>427.31</v>
      </c>
      <c r="AL3" s="383">
        <v>428.81</v>
      </c>
      <c r="AM3" s="383">
        <v>431.505</v>
      </c>
      <c r="AN3" s="383">
        <v>436.91</v>
      </c>
      <c r="AO3" s="383">
        <v>441.13499999999999</v>
      </c>
      <c r="AP3" s="383">
        <v>443.51</v>
      </c>
      <c r="AQ3" s="383">
        <v>445.01</v>
      </c>
      <c r="AR3" s="386">
        <v>450.69499999999999</v>
      </c>
      <c r="AS3" s="383"/>
      <c r="AT3" s="383"/>
      <c r="AU3" s="383"/>
      <c r="AV3" s="383"/>
      <c r="AW3" s="383"/>
      <c r="AX3" s="383"/>
      <c r="AY3" s="383"/>
      <c r="AZ3" s="383"/>
      <c r="BA3" s="383"/>
      <c r="BB3" s="383"/>
      <c r="BC3" s="383"/>
      <c r="BD3" s="383"/>
      <c r="BE3" s="383"/>
      <c r="BF3" s="387"/>
      <c r="BG3" s="387"/>
      <c r="BH3" s="387"/>
      <c r="BI3" s="387"/>
      <c r="BJ3" s="387"/>
      <c r="BK3" s="387"/>
      <c r="BL3" s="387"/>
      <c r="BM3" s="387"/>
      <c r="BN3" s="387"/>
      <c r="BO3" s="387"/>
      <c r="BP3" s="387"/>
      <c r="BQ3" s="387"/>
      <c r="BR3" s="387"/>
      <c r="BS3" s="387"/>
      <c r="BT3" s="387"/>
      <c r="BU3" s="387"/>
      <c r="BV3" s="387"/>
      <c r="BW3" s="387"/>
      <c r="BX3" s="387"/>
      <c r="BY3" s="387"/>
      <c r="BZ3" s="387"/>
    </row>
    <row r="4" spans="1:81" ht="25.5" customHeight="1">
      <c r="A4" s="418" t="s">
        <v>313</v>
      </c>
      <c r="B4" s="382"/>
      <c r="C4" s="394"/>
      <c r="D4" s="383" t="s">
        <v>662</v>
      </c>
      <c r="E4" s="383" t="s">
        <v>662</v>
      </c>
      <c r="F4" s="383" t="s">
        <v>667</v>
      </c>
      <c r="G4" s="383" t="s">
        <v>667</v>
      </c>
      <c r="H4" s="383" t="s">
        <v>667</v>
      </c>
      <c r="I4" s="384" t="s">
        <v>667</v>
      </c>
      <c r="J4" s="385" t="s">
        <v>662</v>
      </c>
      <c r="K4" s="383" t="s">
        <v>662</v>
      </c>
      <c r="L4" s="383" t="s">
        <v>674</v>
      </c>
      <c r="M4" s="383" t="s">
        <v>674</v>
      </c>
      <c r="N4" s="383" t="s">
        <v>674</v>
      </c>
      <c r="O4" s="383" t="s">
        <v>674</v>
      </c>
      <c r="P4" s="384" t="s">
        <v>674</v>
      </c>
      <c r="Q4" s="383" t="s">
        <v>674</v>
      </c>
      <c r="R4" s="383" t="s">
        <v>678</v>
      </c>
      <c r="S4" s="383" t="s">
        <v>678</v>
      </c>
      <c r="T4" s="383" t="s">
        <v>678</v>
      </c>
      <c r="U4" s="383" t="s">
        <v>679</v>
      </c>
      <c r="V4" s="383" t="s">
        <v>680</v>
      </c>
      <c r="W4" s="383" t="s">
        <v>680</v>
      </c>
      <c r="X4" s="383" t="s">
        <v>680</v>
      </c>
      <c r="Y4" s="383" t="s">
        <v>681</v>
      </c>
      <c r="Z4" s="383" t="s">
        <v>681</v>
      </c>
      <c r="AA4" s="383" t="s">
        <v>681</v>
      </c>
      <c r="AB4" s="383" t="s">
        <v>681</v>
      </c>
      <c r="AC4" s="383" t="s">
        <v>681</v>
      </c>
      <c r="AD4" s="383" t="s">
        <v>683</v>
      </c>
      <c r="AE4" s="383" t="s">
        <v>683</v>
      </c>
      <c r="AF4" s="383" t="s">
        <v>683</v>
      </c>
      <c r="AG4" s="383" t="s">
        <v>683</v>
      </c>
      <c r="AH4" s="383" t="s">
        <v>684</v>
      </c>
      <c r="AI4" s="383" t="s">
        <v>684</v>
      </c>
      <c r="AJ4" s="383" t="s">
        <v>684</v>
      </c>
      <c r="AK4" s="383" t="s">
        <v>684</v>
      </c>
      <c r="AL4" s="383" t="s">
        <v>684</v>
      </c>
      <c r="AM4" s="383" t="s">
        <v>684</v>
      </c>
      <c r="AN4" s="383" t="s">
        <v>685</v>
      </c>
      <c r="AO4" s="383" t="s">
        <v>685</v>
      </c>
      <c r="AP4" s="383" t="s">
        <v>686</v>
      </c>
      <c r="AQ4" s="383" t="s">
        <v>686</v>
      </c>
      <c r="AR4" s="386" t="s">
        <v>686</v>
      </c>
      <c r="AS4" s="383"/>
      <c r="AT4" s="383"/>
      <c r="AU4" s="383"/>
      <c r="AV4" s="383"/>
      <c r="AW4" s="383"/>
      <c r="AX4" s="383"/>
      <c r="AY4" s="383"/>
      <c r="AZ4" s="383"/>
      <c r="BA4" s="383"/>
      <c r="BB4" s="383"/>
      <c r="BC4" s="383"/>
      <c r="BD4" s="383"/>
      <c r="BE4" s="383"/>
      <c r="BF4" s="387"/>
      <c r="BG4" s="387"/>
      <c r="BH4" s="387"/>
      <c r="BI4" s="387"/>
      <c r="BJ4" s="387"/>
      <c r="BK4" s="387"/>
      <c r="BL4" s="387"/>
      <c r="BM4" s="387"/>
      <c r="BN4" s="387"/>
      <c r="BO4" s="387"/>
      <c r="BP4" s="387"/>
      <c r="BQ4" s="387"/>
      <c r="BR4" s="387"/>
      <c r="BS4" s="387"/>
      <c r="BT4" s="387"/>
      <c r="BU4" s="387"/>
      <c r="BV4" s="387"/>
      <c r="BW4" s="387"/>
      <c r="BX4" s="387"/>
      <c r="BY4" s="387"/>
      <c r="BZ4" s="387"/>
    </row>
    <row r="5" spans="1:81" ht="25.5" customHeight="1">
      <c r="A5" s="418" t="s">
        <v>314</v>
      </c>
      <c r="B5" s="382"/>
      <c r="C5" s="394"/>
      <c r="D5" s="383" t="s">
        <v>663</v>
      </c>
      <c r="E5" s="383" t="s">
        <v>663</v>
      </c>
      <c r="F5" s="383" t="s">
        <v>668</v>
      </c>
      <c r="G5" s="383" t="s">
        <v>670</v>
      </c>
      <c r="H5" s="383" t="s">
        <v>670</v>
      </c>
      <c r="I5" s="384" t="s">
        <v>670</v>
      </c>
      <c r="J5" s="385" t="s">
        <v>672</v>
      </c>
      <c r="K5" s="383" t="s">
        <v>673</v>
      </c>
      <c r="L5" s="383" t="s">
        <v>663</v>
      </c>
      <c r="M5" s="383" t="s">
        <v>668</v>
      </c>
      <c r="N5" s="383" t="s">
        <v>670</v>
      </c>
      <c r="O5" s="383" t="s">
        <v>676</v>
      </c>
      <c r="P5" s="384" t="s">
        <v>677</v>
      </c>
      <c r="Q5" s="383" t="s">
        <v>673</v>
      </c>
      <c r="R5" s="383" t="s">
        <v>668</v>
      </c>
      <c r="S5" s="383" t="s">
        <v>676</v>
      </c>
      <c r="T5" s="383" t="s">
        <v>673</v>
      </c>
      <c r="U5" s="383" t="s">
        <v>677</v>
      </c>
      <c r="V5" s="383" t="s">
        <v>663</v>
      </c>
      <c r="W5" s="383" t="s">
        <v>676</v>
      </c>
      <c r="X5" s="383" t="s">
        <v>673</v>
      </c>
      <c r="Y5" s="383" t="s">
        <v>668</v>
      </c>
      <c r="Z5" s="383" t="s">
        <v>670</v>
      </c>
      <c r="AA5" s="383" t="s">
        <v>677</v>
      </c>
      <c r="AB5" s="383" t="s">
        <v>682</v>
      </c>
      <c r="AC5" s="383" t="s">
        <v>673</v>
      </c>
      <c r="AD5" s="383" t="s">
        <v>670</v>
      </c>
      <c r="AE5" s="383" t="s">
        <v>676</v>
      </c>
      <c r="AF5" s="383" t="s">
        <v>677</v>
      </c>
      <c r="AG5" s="383" t="s">
        <v>682</v>
      </c>
      <c r="AH5" s="383" t="s">
        <v>663</v>
      </c>
      <c r="AI5" s="383" t="s">
        <v>668</v>
      </c>
      <c r="AJ5" s="383" t="s">
        <v>670</v>
      </c>
      <c r="AK5" s="383" t="s">
        <v>676</v>
      </c>
      <c r="AL5" s="383" t="s">
        <v>677</v>
      </c>
      <c r="AM5" s="383" t="s">
        <v>673</v>
      </c>
      <c r="AN5" s="383" t="s">
        <v>676</v>
      </c>
      <c r="AO5" s="383" t="s">
        <v>673</v>
      </c>
      <c r="AP5" s="383" t="s">
        <v>668</v>
      </c>
      <c r="AQ5" s="383" t="s">
        <v>670</v>
      </c>
      <c r="AR5" s="386" t="s">
        <v>673</v>
      </c>
      <c r="AS5" s="383"/>
      <c r="AT5" s="383"/>
      <c r="AU5" s="383"/>
      <c r="AV5" s="383"/>
      <c r="AW5" s="383"/>
      <c r="AX5" s="383"/>
      <c r="AY5" s="383"/>
      <c r="AZ5" s="383"/>
      <c r="BA5" s="383"/>
      <c r="BB5" s="383"/>
      <c r="BC5" s="383"/>
      <c r="BD5" s="383"/>
      <c r="BE5" s="383"/>
      <c r="BF5" s="387"/>
      <c r="BG5" s="387"/>
      <c r="BH5" s="387"/>
      <c r="BI5" s="387"/>
      <c r="BJ5" s="387"/>
      <c r="BK5" s="387"/>
      <c r="BL5" s="387"/>
      <c r="BM5" s="387"/>
      <c r="BN5" s="387"/>
      <c r="BO5" s="387"/>
      <c r="BP5" s="387"/>
      <c r="BQ5" s="387"/>
      <c r="BR5" s="387"/>
      <c r="BS5" s="387"/>
      <c r="BT5" s="387"/>
      <c r="BU5" s="387"/>
      <c r="BV5" s="387"/>
      <c r="BW5" s="387"/>
      <c r="BX5" s="387"/>
      <c r="BY5" s="387"/>
      <c r="BZ5" s="387"/>
    </row>
    <row r="6" spans="1:81" ht="27" customHeight="1">
      <c r="A6" s="418" t="s">
        <v>690</v>
      </c>
      <c r="B6" s="382"/>
      <c r="C6" s="381"/>
      <c r="D6" s="383" t="s">
        <v>665</v>
      </c>
      <c r="E6" s="383" t="s">
        <v>666</v>
      </c>
      <c r="F6" s="383" t="s">
        <v>669</v>
      </c>
      <c r="G6" s="383" t="s">
        <v>665</v>
      </c>
      <c r="H6" s="383" t="s">
        <v>671</v>
      </c>
      <c r="I6" s="384" t="s">
        <v>666</v>
      </c>
      <c r="J6" s="385" t="s">
        <v>671</v>
      </c>
      <c r="K6" s="383"/>
      <c r="L6" s="383" t="s">
        <v>675</v>
      </c>
      <c r="M6" s="383" t="s">
        <v>675</v>
      </c>
      <c r="N6" s="383" t="s">
        <v>675</v>
      </c>
      <c r="O6" s="383" t="s">
        <v>675</v>
      </c>
      <c r="P6" s="384" t="s">
        <v>675</v>
      </c>
      <c r="Q6" s="383"/>
      <c r="R6" s="383" t="s">
        <v>675</v>
      </c>
      <c r="S6" s="383" t="s">
        <v>675</v>
      </c>
      <c r="T6" s="383"/>
      <c r="U6" s="383" t="s">
        <v>675</v>
      </c>
      <c r="V6" s="383" t="s">
        <v>675</v>
      </c>
      <c r="W6" s="383" t="s">
        <v>675</v>
      </c>
      <c r="X6" s="383"/>
      <c r="Y6" s="383" t="s">
        <v>675</v>
      </c>
      <c r="Z6" s="383" t="s">
        <v>675</v>
      </c>
      <c r="AA6" s="383" t="s">
        <v>675</v>
      </c>
      <c r="AB6" s="383" t="s">
        <v>675</v>
      </c>
      <c r="AC6" s="383"/>
      <c r="AD6" s="385" t="s">
        <v>675</v>
      </c>
      <c r="AE6" s="385" t="s">
        <v>675</v>
      </c>
      <c r="AF6" s="385" t="s">
        <v>675</v>
      </c>
      <c r="AG6" s="385" t="s">
        <v>675</v>
      </c>
      <c r="AH6" s="383" t="s">
        <v>675</v>
      </c>
      <c r="AI6" s="383" t="s">
        <v>675</v>
      </c>
      <c r="AJ6" s="383" t="s">
        <v>675</v>
      </c>
      <c r="AK6" s="383" t="s">
        <v>675</v>
      </c>
      <c r="AL6" s="383" t="s">
        <v>675</v>
      </c>
      <c r="AM6" s="383"/>
      <c r="AN6" s="383" t="s">
        <v>675</v>
      </c>
      <c r="AO6" s="383"/>
      <c r="AP6" s="383" t="s">
        <v>675</v>
      </c>
      <c r="AQ6" s="383" t="s">
        <v>675</v>
      </c>
      <c r="AR6" s="386"/>
      <c r="AS6" s="383"/>
      <c r="AT6" s="383"/>
      <c r="AU6" s="383"/>
      <c r="AV6" s="383"/>
      <c r="AW6" s="383"/>
      <c r="AX6" s="383"/>
      <c r="AY6" s="383"/>
      <c r="AZ6" s="383"/>
      <c r="BA6" s="383"/>
      <c r="BB6" s="383"/>
      <c r="BC6" s="383"/>
      <c r="BD6" s="383"/>
      <c r="BE6" s="383"/>
      <c r="BF6" s="387"/>
      <c r="BG6" s="387"/>
      <c r="BH6" s="387"/>
      <c r="BI6" s="387"/>
      <c r="BJ6" s="387"/>
      <c r="BK6" s="387"/>
      <c r="BL6" s="387"/>
      <c r="BM6" s="387"/>
      <c r="BN6" s="387"/>
      <c r="BO6" s="387"/>
      <c r="BP6" s="387"/>
      <c r="BQ6" s="387"/>
      <c r="BR6" s="387"/>
      <c r="BS6" s="387"/>
      <c r="BT6" s="387"/>
      <c r="BU6" s="387"/>
      <c r="BV6" s="387"/>
      <c r="BW6" s="387"/>
      <c r="BX6" s="387"/>
      <c r="BY6" s="387"/>
      <c r="BZ6" s="387"/>
      <c r="CA6" s="387"/>
      <c r="CB6" s="387"/>
      <c r="CC6" s="387"/>
    </row>
    <row r="7" spans="1:81" ht="28.5" customHeight="1">
      <c r="A7" s="418" t="s">
        <v>688</v>
      </c>
      <c r="B7" s="382"/>
      <c r="C7" s="394"/>
      <c r="D7" s="383">
        <v>354.6</v>
      </c>
      <c r="E7" s="383">
        <v>355.2</v>
      </c>
      <c r="F7" s="383">
        <v>355.65</v>
      </c>
      <c r="G7" s="383">
        <v>356.25</v>
      </c>
      <c r="H7" s="383">
        <v>356.55</v>
      </c>
      <c r="I7" s="384">
        <v>356.85</v>
      </c>
      <c r="J7" s="385">
        <v>363.9</v>
      </c>
      <c r="K7" s="383">
        <v>364.07</v>
      </c>
      <c r="L7" s="383">
        <v>365.2</v>
      </c>
      <c r="M7" s="383">
        <v>366.7</v>
      </c>
      <c r="N7" s="383">
        <v>368.2</v>
      </c>
      <c r="O7" s="383">
        <v>369.7</v>
      </c>
      <c r="P7" s="384">
        <v>371.2</v>
      </c>
      <c r="Q7" s="383">
        <v>373.74</v>
      </c>
      <c r="R7" s="383">
        <v>376.3</v>
      </c>
      <c r="S7" s="383">
        <v>379.3</v>
      </c>
      <c r="T7" s="383">
        <v>383.29</v>
      </c>
      <c r="U7" s="383">
        <v>390.4</v>
      </c>
      <c r="V7" s="383">
        <v>394</v>
      </c>
      <c r="W7" s="383">
        <v>398.5</v>
      </c>
      <c r="X7" s="383">
        <v>402.5</v>
      </c>
      <c r="Y7" s="383">
        <v>405.1</v>
      </c>
      <c r="Z7" s="383">
        <v>406.6</v>
      </c>
      <c r="AA7" s="383">
        <v>409.6</v>
      </c>
      <c r="AB7" s="383">
        <v>411.1</v>
      </c>
      <c r="AC7" s="383">
        <v>412.15</v>
      </c>
      <c r="AD7" s="383">
        <v>416.2</v>
      </c>
      <c r="AE7" s="383">
        <v>417.7</v>
      </c>
      <c r="AF7" s="383">
        <v>419.2</v>
      </c>
      <c r="AG7" s="383">
        <v>420.7</v>
      </c>
      <c r="AH7" s="383">
        <v>422.8</v>
      </c>
      <c r="AI7" s="383">
        <v>424.3</v>
      </c>
      <c r="AJ7" s="383">
        <v>425.8</v>
      </c>
      <c r="AK7" s="383">
        <v>427.3</v>
      </c>
      <c r="AL7" s="383">
        <v>428.8</v>
      </c>
      <c r="AM7" s="383">
        <v>431.3</v>
      </c>
      <c r="AN7" s="383">
        <v>436.9</v>
      </c>
      <c r="AO7" s="383">
        <v>440.93</v>
      </c>
      <c r="AP7" s="383">
        <v>443.5</v>
      </c>
      <c r="AQ7" s="383">
        <v>445</v>
      </c>
      <c r="AR7" s="386">
        <v>450.49</v>
      </c>
      <c r="AS7" s="383"/>
      <c r="AT7" s="383"/>
      <c r="AU7" s="383"/>
      <c r="AV7" s="383"/>
      <c r="AW7" s="383"/>
      <c r="AX7" s="383"/>
      <c r="AY7" s="383"/>
      <c r="AZ7" s="383"/>
      <c r="BA7" s="383"/>
      <c r="BB7" s="383"/>
      <c r="BC7" s="383"/>
      <c r="BD7" s="383"/>
      <c r="BE7" s="383"/>
      <c r="BF7" s="387"/>
      <c r="BG7" s="387"/>
      <c r="BH7" s="387"/>
      <c r="BI7" s="387"/>
      <c r="BJ7" s="387"/>
      <c r="BK7" s="387"/>
      <c r="BL7" s="387"/>
      <c r="BM7" s="387"/>
      <c r="BN7" s="387"/>
      <c r="BO7" s="387"/>
      <c r="BP7" s="387"/>
      <c r="BQ7" s="387"/>
      <c r="BR7" s="387"/>
      <c r="BS7" s="387"/>
      <c r="BT7" s="387"/>
      <c r="BU7" s="387"/>
      <c r="BV7" s="387"/>
      <c r="BW7" s="387"/>
      <c r="BX7" s="387"/>
      <c r="BY7" s="387"/>
      <c r="BZ7" s="387"/>
      <c r="CA7" s="387"/>
      <c r="CB7" s="387"/>
      <c r="CC7" s="387"/>
    </row>
    <row r="8" spans="1:81" ht="25.5" customHeight="1">
      <c r="A8" s="418" t="s">
        <v>689</v>
      </c>
      <c r="B8" s="382"/>
      <c r="C8" s="394"/>
      <c r="D8" s="383">
        <v>354.65</v>
      </c>
      <c r="E8" s="383">
        <v>355.25</v>
      </c>
      <c r="F8" s="383">
        <v>355.7</v>
      </c>
      <c r="G8" s="383">
        <v>356.3</v>
      </c>
      <c r="H8" s="383">
        <v>356.6</v>
      </c>
      <c r="I8" s="384">
        <v>356.9</v>
      </c>
      <c r="J8" s="385">
        <v>363.95</v>
      </c>
      <c r="K8" s="383">
        <v>364.4</v>
      </c>
      <c r="L8" s="383">
        <v>365.22</v>
      </c>
      <c r="M8" s="383">
        <v>366.72</v>
      </c>
      <c r="N8" s="383">
        <v>368.22</v>
      </c>
      <c r="O8" s="383">
        <v>369.72</v>
      </c>
      <c r="P8" s="384">
        <v>371.22</v>
      </c>
      <c r="Q8" s="383">
        <v>374.05</v>
      </c>
      <c r="R8" s="383">
        <v>376.32</v>
      </c>
      <c r="S8" s="383">
        <v>379.32</v>
      </c>
      <c r="T8" s="383">
        <v>383.65</v>
      </c>
      <c r="U8" s="383">
        <v>390.42</v>
      </c>
      <c r="V8" s="383">
        <v>394.02</v>
      </c>
      <c r="W8" s="383">
        <v>398.52</v>
      </c>
      <c r="X8" s="383">
        <v>402.88</v>
      </c>
      <c r="Y8" s="383">
        <v>405.12</v>
      </c>
      <c r="Z8" s="383">
        <v>406.62</v>
      </c>
      <c r="AA8" s="383">
        <v>409.62</v>
      </c>
      <c r="AB8" s="383">
        <v>411.12</v>
      </c>
      <c r="AC8" s="383">
        <v>412.52</v>
      </c>
      <c r="AD8" s="383">
        <v>416.22</v>
      </c>
      <c r="AE8" s="383">
        <v>417.72</v>
      </c>
      <c r="AF8" s="383">
        <v>419.22</v>
      </c>
      <c r="AG8" s="383">
        <v>420.72</v>
      </c>
      <c r="AH8" s="383">
        <v>422.82</v>
      </c>
      <c r="AI8" s="383">
        <v>424.32</v>
      </c>
      <c r="AJ8" s="383">
        <v>425.82</v>
      </c>
      <c r="AK8" s="383">
        <v>427.32</v>
      </c>
      <c r="AL8" s="383">
        <v>428.82</v>
      </c>
      <c r="AM8" s="383">
        <v>431.71</v>
      </c>
      <c r="AN8" s="383">
        <v>436.92</v>
      </c>
      <c r="AO8" s="383">
        <v>441.34</v>
      </c>
      <c r="AP8" s="383">
        <v>443.52</v>
      </c>
      <c r="AQ8" s="383">
        <v>445.02</v>
      </c>
      <c r="AR8" s="386">
        <v>450.9</v>
      </c>
      <c r="AS8" s="383"/>
      <c r="AT8" s="383"/>
      <c r="AU8" s="383"/>
      <c r="AV8" s="383"/>
      <c r="AW8" s="383"/>
      <c r="AX8" s="383"/>
      <c r="AY8" s="383"/>
      <c r="AZ8" s="383"/>
      <c r="BA8" s="383"/>
      <c r="BB8" s="383"/>
      <c r="BC8" s="383"/>
      <c r="BD8" s="383"/>
      <c r="BE8" s="383"/>
      <c r="BF8" s="387"/>
      <c r="BG8" s="387"/>
      <c r="BH8" s="387"/>
      <c r="BI8" s="387"/>
      <c r="BJ8" s="387"/>
      <c r="BK8" s="387"/>
      <c r="BL8" s="387"/>
      <c r="BM8" s="387"/>
      <c r="BN8" s="387"/>
      <c r="BO8" s="387"/>
      <c r="BP8" s="387"/>
      <c r="BQ8" s="387"/>
      <c r="BR8" s="387"/>
      <c r="BS8" s="387"/>
      <c r="BT8" s="387"/>
      <c r="BU8" s="387"/>
      <c r="BV8" s="387"/>
      <c r="BW8" s="387"/>
      <c r="BX8" s="387"/>
      <c r="BY8" s="387"/>
      <c r="BZ8" s="387"/>
    </row>
    <row r="9" spans="1:81" ht="41.25" customHeight="1">
      <c r="A9" s="435" t="s">
        <v>471</v>
      </c>
      <c r="B9" s="393" t="s">
        <v>692</v>
      </c>
      <c r="C9" s="393" t="s">
        <v>145</v>
      </c>
      <c r="D9" s="389"/>
      <c r="E9" s="389"/>
      <c r="F9" s="389"/>
      <c r="G9" s="389"/>
      <c r="H9" s="389"/>
      <c r="I9" s="390"/>
      <c r="J9" s="391"/>
      <c r="K9" s="389"/>
      <c r="L9" s="389"/>
      <c r="M9" s="389"/>
      <c r="N9" s="389"/>
      <c r="O9" s="389"/>
      <c r="P9" s="390"/>
      <c r="Q9" s="389"/>
      <c r="R9" s="389"/>
      <c r="S9" s="389"/>
      <c r="T9" s="389"/>
      <c r="U9" s="389"/>
      <c r="V9" s="389"/>
      <c r="W9" s="389"/>
      <c r="X9" s="389"/>
      <c r="Y9" s="389"/>
      <c r="Z9" s="389"/>
      <c r="AA9" s="389"/>
      <c r="AB9" s="389"/>
      <c r="AC9" s="389"/>
      <c r="AD9" s="389"/>
      <c r="AE9" s="389"/>
      <c r="AF9" s="389"/>
      <c r="AG9" s="389"/>
      <c r="AH9" s="389"/>
      <c r="AI9" s="389"/>
      <c r="AJ9" s="389"/>
      <c r="AK9" s="389"/>
      <c r="AL9" s="389"/>
      <c r="AM9" s="389"/>
      <c r="AN9" s="389"/>
      <c r="AO9" s="389"/>
      <c r="AP9" s="389"/>
      <c r="AQ9" s="389"/>
      <c r="AR9" s="392"/>
      <c r="AS9" s="389"/>
      <c r="AT9" s="389"/>
      <c r="AU9" s="389"/>
      <c r="AV9" s="389"/>
      <c r="AW9" s="389"/>
      <c r="AX9" s="389"/>
      <c r="AY9" s="389"/>
      <c r="AZ9" s="389"/>
      <c r="BA9" s="389"/>
      <c r="BB9" s="389"/>
      <c r="BC9" s="389"/>
      <c r="BD9" s="389"/>
      <c r="BE9" s="389"/>
      <c r="BF9" s="387"/>
      <c r="BG9" s="387"/>
      <c r="BH9" s="387"/>
      <c r="BI9" s="387"/>
      <c r="BJ9" s="387"/>
      <c r="BK9" s="387"/>
      <c r="BL9" s="387"/>
      <c r="BM9" s="387"/>
      <c r="BN9" s="387"/>
      <c r="BO9" s="387"/>
      <c r="BP9" s="387"/>
      <c r="BQ9" s="387"/>
      <c r="BR9" s="387"/>
      <c r="BS9" s="387"/>
      <c r="BT9" s="387"/>
      <c r="BU9" s="387"/>
      <c r="BV9" s="387"/>
      <c r="BW9" s="387"/>
      <c r="BX9" s="387"/>
      <c r="BY9" s="387"/>
      <c r="BZ9" s="387"/>
    </row>
    <row r="10" spans="1:81" ht="14.25" customHeight="1">
      <c r="A10" s="436" t="s">
        <v>172</v>
      </c>
      <c r="B10" s="393"/>
      <c r="C10" s="382"/>
      <c r="D10" s="389"/>
      <c r="E10" s="389"/>
      <c r="F10" s="389"/>
      <c r="G10" s="389"/>
      <c r="H10" s="389"/>
      <c r="I10" s="390"/>
      <c r="J10" s="391"/>
      <c r="K10" s="389"/>
      <c r="L10" s="389"/>
      <c r="M10" s="389"/>
      <c r="N10" s="389"/>
      <c r="O10" s="389"/>
      <c r="P10" s="390"/>
      <c r="Q10" s="389"/>
      <c r="R10" s="389"/>
      <c r="S10" s="389"/>
      <c r="T10" s="389"/>
      <c r="U10" s="389"/>
      <c r="V10" s="389"/>
      <c r="W10" s="389"/>
      <c r="X10" s="389"/>
      <c r="Y10" s="389"/>
      <c r="Z10" s="389"/>
      <c r="AA10" s="389"/>
      <c r="AB10" s="389"/>
      <c r="AC10" s="389"/>
      <c r="AD10" s="389"/>
      <c r="AE10" s="389"/>
      <c r="AF10" s="389"/>
      <c r="AG10" s="389"/>
      <c r="AH10" s="389"/>
      <c r="AI10" s="389"/>
      <c r="AJ10" s="389"/>
      <c r="AK10" s="389"/>
      <c r="AL10" s="389"/>
      <c r="AM10" s="389"/>
      <c r="AN10" s="389"/>
      <c r="AO10" s="389"/>
      <c r="AP10" s="389"/>
      <c r="AQ10" s="389"/>
      <c r="AR10" s="392"/>
      <c r="AS10" s="389"/>
      <c r="AT10" s="389"/>
      <c r="AU10" s="389"/>
      <c r="AV10" s="389"/>
      <c r="AW10" s="389"/>
      <c r="AX10" s="389"/>
      <c r="AY10" s="389"/>
      <c r="AZ10" s="389"/>
      <c r="BA10" s="389"/>
      <c r="BB10" s="389"/>
      <c r="BC10" s="389"/>
      <c r="BD10" s="389"/>
      <c r="BE10" s="389"/>
      <c r="BF10" s="387"/>
      <c r="BG10" s="387"/>
      <c r="BH10" s="387"/>
      <c r="BI10" s="387"/>
      <c r="BJ10" s="387"/>
      <c r="BK10" s="387"/>
      <c r="BL10" s="387"/>
      <c r="BM10" s="387"/>
      <c r="BN10" s="387"/>
      <c r="BO10" s="387"/>
      <c r="BP10" s="387"/>
      <c r="BQ10" s="387"/>
      <c r="BR10" s="387"/>
      <c r="BS10" s="387"/>
      <c r="BT10" s="387"/>
      <c r="BU10" s="387"/>
      <c r="BV10" s="387"/>
      <c r="BW10" s="387"/>
      <c r="BX10" s="387"/>
      <c r="BY10" s="387"/>
      <c r="BZ10" s="387"/>
    </row>
    <row r="11" spans="1:81" ht="14.25" customHeight="1">
      <c r="A11" s="436" t="s">
        <v>1409</v>
      </c>
      <c r="B11" s="393"/>
      <c r="C11" s="382"/>
      <c r="D11" s="389"/>
      <c r="E11" s="389"/>
      <c r="F11" s="389"/>
      <c r="G11" s="389"/>
      <c r="H11" s="389"/>
      <c r="I11" s="390"/>
      <c r="J11" s="391"/>
      <c r="K11" s="389"/>
      <c r="L11" s="389"/>
      <c r="M11" s="389"/>
      <c r="N11" s="389"/>
      <c r="O11" s="389"/>
      <c r="P11" s="390"/>
      <c r="Q11" s="389"/>
      <c r="R11" s="389"/>
      <c r="S11" s="389"/>
      <c r="T11" s="389"/>
      <c r="U11" s="389"/>
      <c r="V11" s="389"/>
      <c r="W11" s="389"/>
      <c r="X11" s="389"/>
      <c r="Y11" s="389"/>
      <c r="Z11" s="389"/>
      <c r="AA11" s="389"/>
      <c r="AB11" s="389"/>
      <c r="AC11" s="389"/>
      <c r="AD11" s="389"/>
      <c r="AE11" s="389"/>
      <c r="AF11" s="389"/>
      <c r="AG11" s="389"/>
      <c r="AH11" s="389"/>
      <c r="AI11" s="389"/>
      <c r="AJ11" s="389"/>
      <c r="AK11" s="389"/>
      <c r="AL11" s="389"/>
      <c r="AM11" s="389"/>
      <c r="AN11" s="389"/>
      <c r="AO11" s="389"/>
      <c r="AP11" s="389"/>
      <c r="AQ11" s="389"/>
      <c r="AR11" s="392"/>
      <c r="AS11" s="389"/>
      <c r="AT11" s="389"/>
      <c r="AU11" s="389"/>
      <c r="AV11" s="389"/>
      <c r="AW11" s="389"/>
      <c r="AX11" s="389"/>
      <c r="AY11" s="389"/>
      <c r="AZ11" s="389"/>
      <c r="BA11" s="389"/>
      <c r="BB11" s="389"/>
      <c r="BC11" s="389"/>
      <c r="BD11" s="389"/>
      <c r="BE11" s="389"/>
      <c r="BF11" s="387"/>
      <c r="BG11" s="387"/>
      <c r="BH11" s="387"/>
      <c r="BI11" s="387"/>
      <c r="BJ11" s="387"/>
      <c r="BK11" s="387"/>
      <c r="BL11" s="387"/>
      <c r="BM11" s="387"/>
      <c r="BN11" s="387"/>
      <c r="BO11" s="387"/>
      <c r="BP11" s="387"/>
      <c r="BQ11" s="387"/>
      <c r="BR11" s="387"/>
      <c r="BS11" s="387"/>
      <c r="BT11" s="387"/>
      <c r="BU11" s="387"/>
      <c r="BV11" s="387"/>
      <c r="BW11" s="387"/>
      <c r="BX11" s="387"/>
      <c r="BY11" s="387"/>
      <c r="BZ11" s="387"/>
    </row>
    <row r="12" spans="1:81" s="395" customFormat="1" ht="12" customHeight="1">
      <c r="A12" s="437" t="s">
        <v>472</v>
      </c>
      <c r="B12" s="387"/>
      <c r="C12" s="387"/>
      <c r="D12" s="387">
        <v>0</v>
      </c>
      <c r="E12" s="387">
        <v>0</v>
      </c>
      <c r="F12" s="387">
        <v>0</v>
      </c>
      <c r="G12" s="387">
        <v>0</v>
      </c>
      <c r="H12" s="387">
        <v>1</v>
      </c>
      <c r="I12" s="397">
        <v>0</v>
      </c>
      <c r="J12" s="387">
        <v>2</v>
      </c>
      <c r="K12" s="387">
        <v>2</v>
      </c>
      <c r="L12" s="387">
        <v>1</v>
      </c>
      <c r="M12" s="387">
        <v>0</v>
      </c>
      <c r="N12" s="387">
        <v>4</v>
      </c>
      <c r="O12" s="387">
        <v>2</v>
      </c>
      <c r="P12" s="397">
        <v>2</v>
      </c>
      <c r="Q12" s="387">
        <v>0</v>
      </c>
      <c r="R12" s="387">
        <v>5</v>
      </c>
      <c r="S12" s="387">
        <v>4</v>
      </c>
      <c r="T12" s="387">
        <v>21</v>
      </c>
      <c r="U12" s="387">
        <v>1</v>
      </c>
      <c r="V12" s="387">
        <v>1</v>
      </c>
      <c r="W12" s="387">
        <v>7</v>
      </c>
      <c r="X12" s="387">
        <v>6</v>
      </c>
      <c r="Y12" s="387">
        <v>3</v>
      </c>
      <c r="Z12" s="387">
        <v>5</v>
      </c>
      <c r="AA12" s="387">
        <v>5</v>
      </c>
      <c r="AB12" s="387">
        <v>2</v>
      </c>
      <c r="AC12" s="387">
        <v>3</v>
      </c>
      <c r="AD12" s="387">
        <v>0</v>
      </c>
      <c r="AE12" s="387">
        <v>0</v>
      </c>
      <c r="AF12" s="387">
        <v>1</v>
      </c>
      <c r="AG12" s="387">
        <v>0</v>
      </c>
      <c r="AH12" s="387">
        <v>6</v>
      </c>
      <c r="AI12" s="387">
        <v>1</v>
      </c>
      <c r="AJ12" s="387">
        <v>3</v>
      </c>
      <c r="AK12" s="387">
        <v>8</v>
      </c>
      <c r="AL12" s="387">
        <v>1</v>
      </c>
      <c r="AM12" s="387">
        <v>9</v>
      </c>
      <c r="AN12" s="387">
        <v>4</v>
      </c>
      <c r="AO12" s="387">
        <v>3</v>
      </c>
      <c r="AP12" s="387">
        <v>0</v>
      </c>
      <c r="AQ12" s="387">
        <v>1</v>
      </c>
      <c r="AR12" s="397">
        <v>1</v>
      </c>
      <c r="AS12" s="387"/>
      <c r="AT12" s="387"/>
      <c r="AU12" s="387"/>
      <c r="AV12" s="387"/>
      <c r="AW12" s="387"/>
      <c r="AX12" s="387"/>
      <c r="AY12" s="387"/>
      <c r="AZ12" s="387"/>
      <c r="BA12" s="387"/>
      <c r="BB12" s="387"/>
      <c r="BC12" s="387"/>
      <c r="BD12" s="387"/>
      <c r="BE12" s="387"/>
      <c r="BF12" s="387"/>
      <c r="BG12" s="398"/>
      <c r="BH12" s="398"/>
      <c r="BI12" s="398"/>
      <c r="BJ12" s="398"/>
      <c r="BK12" s="398"/>
      <c r="BL12" s="398"/>
      <c r="BM12" s="398"/>
      <c r="BN12" s="398"/>
      <c r="BO12" s="398"/>
      <c r="BP12" s="398"/>
      <c r="BQ12" s="398"/>
      <c r="BR12" s="398"/>
      <c r="BS12" s="398"/>
      <c r="BT12" s="398"/>
      <c r="BU12" s="398"/>
      <c r="BV12" s="398"/>
      <c r="BW12" s="398"/>
      <c r="BX12" s="398"/>
      <c r="BY12" s="398"/>
      <c r="BZ12" s="398"/>
    </row>
    <row r="13" spans="1:81" s="395" customFormat="1" ht="12" customHeight="1">
      <c r="A13" s="437" t="s">
        <v>473</v>
      </c>
      <c r="B13" s="381"/>
      <c r="C13" s="387"/>
      <c r="D13" s="387">
        <v>10</v>
      </c>
      <c r="E13" s="387">
        <v>4</v>
      </c>
      <c r="F13" s="387">
        <v>3</v>
      </c>
      <c r="G13" s="387">
        <v>8</v>
      </c>
      <c r="H13" s="387">
        <v>14</v>
      </c>
      <c r="I13" s="397">
        <v>9</v>
      </c>
      <c r="J13" s="387">
        <v>11</v>
      </c>
      <c r="K13" s="387">
        <v>19</v>
      </c>
      <c r="L13" s="387">
        <v>13</v>
      </c>
      <c r="M13" s="387">
        <v>10</v>
      </c>
      <c r="N13" s="387">
        <v>18</v>
      </c>
      <c r="O13" s="387">
        <v>2</v>
      </c>
      <c r="P13" s="397">
        <v>9</v>
      </c>
      <c r="Q13" s="387">
        <v>4</v>
      </c>
      <c r="R13" s="387">
        <v>22</v>
      </c>
      <c r="S13" s="387">
        <v>5</v>
      </c>
      <c r="T13" s="387">
        <v>1</v>
      </c>
      <c r="U13" s="387">
        <v>11</v>
      </c>
      <c r="V13" s="387">
        <v>5</v>
      </c>
      <c r="W13" s="399">
        <v>2</v>
      </c>
      <c r="X13" s="399">
        <v>1</v>
      </c>
      <c r="Y13" s="399">
        <v>3</v>
      </c>
      <c r="Z13" s="387">
        <v>8</v>
      </c>
      <c r="AA13" s="387">
        <v>6</v>
      </c>
      <c r="AB13" s="387">
        <v>10</v>
      </c>
      <c r="AC13" s="387">
        <v>0</v>
      </c>
      <c r="AD13" s="387">
        <v>41</v>
      </c>
      <c r="AE13" s="387">
        <v>1</v>
      </c>
      <c r="AF13" s="387">
        <v>5</v>
      </c>
      <c r="AG13" s="387">
        <v>8</v>
      </c>
      <c r="AH13" s="387">
        <v>1</v>
      </c>
      <c r="AI13" s="387">
        <v>2</v>
      </c>
      <c r="AJ13" s="387">
        <v>1</v>
      </c>
      <c r="AK13" s="387">
        <v>7</v>
      </c>
      <c r="AL13" s="387">
        <v>5</v>
      </c>
      <c r="AM13" s="387">
        <v>0</v>
      </c>
      <c r="AN13" s="387">
        <v>2</v>
      </c>
      <c r="AO13" s="387">
        <v>0</v>
      </c>
      <c r="AP13" s="387">
        <v>0</v>
      </c>
      <c r="AQ13" s="387">
        <v>0</v>
      </c>
      <c r="AR13" s="397">
        <v>4</v>
      </c>
      <c r="AS13" s="387"/>
      <c r="AT13" s="387"/>
      <c r="AU13" s="387"/>
      <c r="AV13" s="387"/>
      <c r="AW13" s="387"/>
      <c r="AX13" s="387"/>
      <c r="AY13" s="387"/>
      <c r="AZ13" s="387"/>
      <c r="BA13" s="387"/>
      <c r="BB13" s="387"/>
      <c r="BC13" s="387"/>
      <c r="BD13" s="387"/>
      <c r="BE13" s="387"/>
      <c r="BF13" s="387"/>
      <c r="BG13" s="398"/>
      <c r="BH13" s="398"/>
      <c r="BI13" s="398"/>
      <c r="BJ13" s="398"/>
      <c r="BK13" s="398"/>
      <c r="BL13" s="398"/>
      <c r="BM13" s="398"/>
      <c r="BN13" s="398"/>
      <c r="BO13" s="398"/>
      <c r="BP13" s="398"/>
      <c r="BQ13" s="398"/>
      <c r="BR13" s="398"/>
      <c r="BS13" s="398"/>
      <c r="BT13" s="398"/>
      <c r="BU13" s="398"/>
      <c r="BV13" s="398"/>
      <c r="BW13" s="398"/>
      <c r="BX13" s="398"/>
      <c r="BY13" s="398"/>
      <c r="BZ13" s="398"/>
    </row>
    <row r="14" spans="1:81" s="395" customFormat="1" ht="12" customHeight="1">
      <c r="A14" s="437" t="s">
        <v>474</v>
      </c>
      <c r="B14" s="381"/>
      <c r="C14" s="387"/>
      <c r="D14" s="387">
        <v>0</v>
      </c>
      <c r="E14" s="387">
        <v>0</v>
      </c>
      <c r="F14" s="387">
        <v>0</v>
      </c>
      <c r="G14" s="387">
        <v>0</v>
      </c>
      <c r="H14" s="387">
        <v>0</v>
      </c>
      <c r="I14" s="397">
        <v>0</v>
      </c>
      <c r="J14" s="387">
        <v>3</v>
      </c>
      <c r="K14" s="387">
        <v>0</v>
      </c>
      <c r="L14" s="387">
        <v>0</v>
      </c>
      <c r="M14" s="387">
        <v>0</v>
      </c>
      <c r="N14" s="387">
        <v>0</v>
      </c>
      <c r="O14" s="387">
        <v>0</v>
      </c>
      <c r="P14" s="397">
        <v>0</v>
      </c>
      <c r="Q14" s="387">
        <v>0</v>
      </c>
      <c r="R14" s="387">
        <v>0</v>
      </c>
      <c r="S14" s="387">
        <v>0</v>
      </c>
      <c r="T14" s="387">
        <v>0</v>
      </c>
      <c r="U14" s="387">
        <v>0</v>
      </c>
      <c r="V14" s="387">
        <v>0</v>
      </c>
      <c r="W14" s="399">
        <v>0</v>
      </c>
      <c r="X14" s="399">
        <v>0</v>
      </c>
      <c r="Y14" s="399">
        <v>1</v>
      </c>
      <c r="Z14" s="387">
        <v>0</v>
      </c>
      <c r="AA14" s="387">
        <v>0</v>
      </c>
      <c r="AB14" s="387">
        <v>1</v>
      </c>
      <c r="AC14" s="387">
        <v>1</v>
      </c>
      <c r="AD14" s="387">
        <v>0</v>
      </c>
      <c r="AE14" s="387">
        <v>2</v>
      </c>
      <c r="AF14" s="387">
        <v>0</v>
      </c>
      <c r="AG14" s="387">
        <v>0</v>
      </c>
      <c r="AH14" s="387">
        <v>0</v>
      </c>
      <c r="AI14" s="387">
        <v>2</v>
      </c>
      <c r="AJ14" s="387">
        <v>0</v>
      </c>
      <c r="AK14" s="387">
        <v>0</v>
      </c>
      <c r="AL14" s="387">
        <v>0</v>
      </c>
      <c r="AM14" s="387">
        <v>0</v>
      </c>
      <c r="AN14" s="387">
        <v>0</v>
      </c>
      <c r="AO14" s="387">
        <v>0</v>
      </c>
      <c r="AP14" s="387">
        <v>0</v>
      </c>
      <c r="AQ14" s="387">
        <v>0</v>
      </c>
      <c r="AR14" s="397">
        <v>0</v>
      </c>
      <c r="AS14" s="387"/>
      <c r="AT14" s="387"/>
      <c r="AU14" s="387"/>
      <c r="AV14" s="387"/>
      <c r="AW14" s="387"/>
      <c r="AX14" s="387"/>
      <c r="AY14" s="387"/>
      <c r="AZ14" s="387"/>
      <c r="BA14" s="387"/>
      <c r="BB14" s="387"/>
      <c r="BC14" s="387"/>
      <c r="BD14" s="387"/>
      <c r="BE14" s="387"/>
      <c r="BF14" s="387"/>
      <c r="BG14" s="398"/>
      <c r="BH14" s="398"/>
      <c r="BI14" s="398"/>
      <c r="BJ14" s="398"/>
      <c r="BK14" s="398"/>
      <c r="BL14" s="398"/>
      <c r="BM14" s="398"/>
      <c r="BN14" s="398"/>
      <c r="BO14" s="398"/>
      <c r="BP14" s="398"/>
      <c r="BQ14" s="398"/>
      <c r="BR14" s="398"/>
      <c r="BS14" s="398"/>
      <c r="BT14" s="398"/>
      <c r="BU14" s="398"/>
      <c r="BV14" s="398"/>
      <c r="BW14" s="398"/>
      <c r="BX14" s="398"/>
      <c r="BY14" s="398"/>
      <c r="BZ14" s="398"/>
    </row>
    <row r="15" spans="1:81" s="395" customFormat="1" ht="12" customHeight="1">
      <c r="A15" s="437" t="s">
        <v>475</v>
      </c>
      <c r="B15" s="381"/>
      <c r="C15" s="387"/>
      <c r="D15" s="387">
        <v>0</v>
      </c>
      <c r="E15" s="387">
        <v>0</v>
      </c>
      <c r="F15" s="387">
        <v>0</v>
      </c>
      <c r="G15" s="387">
        <v>0</v>
      </c>
      <c r="H15" s="387">
        <v>0</v>
      </c>
      <c r="I15" s="397">
        <v>0</v>
      </c>
      <c r="J15" s="387">
        <v>0</v>
      </c>
      <c r="K15" s="387">
        <v>0</v>
      </c>
      <c r="L15" s="387">
        <v>0</v>
      </c>
      <c r="M15" s="387">
        <v>0</v>
      </c>
      <c r="N15" s="387">
        <v>0</v>
      </c>
      <c r="O15" s="387">
        <v>0</v>
      </c>
      <c r="P15" s="397">
        <v>0</v>
      </c>
      <c r="Q15" s="387">
        <v>0</v>
      </c>
      <c r="R15" s="387">
        <v>0</v>
      </c>
      <c r="S15" s="387">
        <v>0</v>
      </c>
      <c r="T15" s="387">
        <v>0</v>
      </c>
      <c r="U15" s="387">
        <v>0</v>
      </c>
      <c r="V15" s="387">
        <v>0</v>
      </c>
      <c r="W15" s="387">
        <v>0</v>
      </c>
      <c r="X15" s="387">
        <v>0</v>
      </c>
      <c r="Y15" s="387">
        <v>0</v>
      </c>
      <c r="Z15" s="387">
        <v>0</v>
      </c>
      <c r="AA15" s="387">
        <v>1</v>
      </c>
      <c r="AB15" s="387">
        <v>0</v>
      </c>
      <c r="AC15" s="387">
        <v>0</v>
      </c>
      <c r="AD15" s="387">
        <v>1</v>
      </c>
      <c r="AE15" s="387">
        <v>0</v>
      </c>
      <c r="AF15" s="387">
        <v>0</v>
      </c>
      <c r="AG15" s="387">
        <v>0</v>
      </c>
      <c r="AH15" s="387">
        <v>0</v>
      </c>
      <c r="AI15" s="387">
        <v>0</v>
      </c>
      <c r="AJ15" s="387">
        <v>2</v>
      </c>
      <c r="AK15" s="387">
        <v>1</v>
      </c>
      <c r="AL15" s="387">
        <v>0</v>
      </c>
      <c r="AM15" s="387">
        <v>0</v>
      </c>
      <c r="AN15" s="387">
        <v>2</v>
      </c>
      <c r="AO15" s="387">
        <v>0</v>
      </c>
      <c r="AP15" s="387">
        <v>1</v>
      </c>
      <c r="AQ15" s="387">
        <v>0</v>
      </c>
      <c r="AR15" s="397">
        <v>0</v>
      </c>
      <c r="AS15" s="387"/>
      <c r="AT15" s="387"/>
      <c r="AU15" s="387"/>
      <c r="AV15" s="387"/>
      <c r="AW15" s="387"/>
      <c r="AX15" s="387"/>
      <c r="AY15" s="387"/>
      <c r="AZ15" s="387"/>
      <c r="BA15" s="387"/>
      <c r="BB15" s="387"/>
      <c r="BC15" s="387"/>
      <c r="BD15" s="387"/>
      <c r="BE15" s="387"/>
      <c r="BF15" s="387"/>
      <c r="BG15" s="398"/>
      <c r="BH15" s="398"/>
      <c r="BI15" s="398"/>
      <c r="BJ15" s="398"/>
      <c r="BK15" s="398"/>
      <c r="BL15" s="398"/>
      <c r="BM15" s="398"/>
      <c r="BN15" s="398"/>
      <c r="BO15" s="398"/>
      <c r="BP15" s="398"/>
      <c r="BQ15" s="398"/>
      <c r="BR15" s="398"/>
      <c r="BS15" s="398"/>
      <c r="BT15" s="398"/>
      <c r="BU15" s="398"/>
      <c r="BV15" s="398"/>
      <c r="BW15" s="398"/>
      <c r="BX15" s="398"/>
      <c r="BY15" s="398"/>
      <c r="BZ15" s="398"/>
    </row>
    <row r="16" spans="1:81" s="395" customFormat="1" ht="12" customHeight="1">
      <c r="A16" s="437" t="s">
        <v>476</v>
      </c>
      <c r="B16" s="381"/>
      <c r="C16" s="387"/>
      <c r="D16" s="387">
        <v>15</v>
      </c>
      <c r="E16" s="387">
        <v>33</v>
      </c>
      <c r="F16" s="387">
        <v>40</v>
      </c>
      <c r="G16" s="387">
        <v>71</v>
      </c>
      <c r="H16" s="387">
        <v>49</v>
      </c>
      <c r="I16" s="397">
        <v>44</v>
      </c>
      <c r="J16" s="387">
        <v>8</v>
      </c>
      <c r="K16" s="399">
        <v>2</v>
      </c>
      <c r="L16" s="399">
        <v>6</v>
      </c>
      <c r="M16" s="387">
        <v>4</v>
      </c>
      <c r="N16" s="387">
        <v>6</v>
      </c>
      <c r="O16" s="387">
        <v>0</v>
      </c>
      <c r="P16" s="397">
        <v>11</v>
      </c>
      <c r="Q16" s="399">
        <v>3</v>
      </c>
      <c r="R16" s="387">
        <v>9</v>
      </c>
      <c r="S16" s="387">
        <v>5</v>
      </c>
      <c r="T16" s="399">
        <v>11</v>
      </c>
      <c r="U16" s="387">
        <v>1</v>
      </c>
      <c r="V16" s="387">
        <v>8</v>
      </c>
      <c r="W16" s="399">
        <v>2</v>
      </c>
      <c r="X16" s="399">
        <v>5</v>
      </c>
      <c r="Y16" s="387">
        <v>0</v>
      </c>
      <c r="Z16" s="387">
        <v>3</v>
      </c>
      <c r="AA16" s="387">
        <v>1</v>
      </c>
      <c r="AB16" s="387">
        <v>4</v>
      </c>
      <c r="AC16" s="399">
        <v>7</v>
      </c>
      <c r="AD16" s="387">
        <v>4</v>
      </c>
      <c r="AE16" s="387">
        <v>1</v>
      </c>
      <c r="AF16" s="387">
        <v>7</v>
      </c>
      <c r="AG16" s="387">
        <v>4</v>
      </c>
      <c r="AH16" s="387">
        <v>2</v>
      </c>
      <c r="AI16" s="387">
        <v>7</v>
      </c>
      <c r="AJ16" s="387">
        <v>9</v>
      </c>
      <c r="AK16" s="387">
        <v>4</v>
      </c>
      <c r="AL16" s="387">
        <v>4</v>
      </c>
      <c r="AM16" s="399">
        <v>7</v>
      </c>
      <c r="AN16" s="387">
        <v>20</v>
      </c>
      <c r="AO16" s="399">
        <v>5</v>
      </c>
      <c r="AP16" s="387">
        <v>3</v>
      </c>
      <c r="AQ16" s="387">
        <v>3</v>
      </c>
      <c r="AR16" s="400">
        <v>6</v>
      </c>
      <c r="AS16" s="387"/>
      <c r="AT16" s="387"/>
      <c r="AU16" s="387"/>
      <c r="AV16" s="399"/>
      <c r="AW16" s="399"/>
      <c r="AX16" s="387"/>
      <c r="AY16" s="387"/>
      <c r="AZ16" s="387"/>
      <c r="BA16" s="399"/>
      <c r="BB16" s="387"/>
      <c r="BC16" s="399"/>
      <c r="BD16" s="399"/>
      <c r="BE16" s="399"/>
      <c r="BF16" s="387"/>
      <c r="BG16" s="398"/>
      <c r="BH16" s="398"/>
      <c r="BI16" s="398"/>
      <c r="BJ16" s="398"/>
      <c r="BK16" s="398"/>
      <c r="BL16" s="398"/>
      <c r="BM16" s="398"/>
      <c r="BN16" s="398"/>
      <c r="BO16" s="398"/>
      <c r="BP16" s="398"/>
      <c r="BQ16" s="398"/>
      <c r="BR16" s="398"/>
      <c r="BS16" s="398"/>
      <c r="BT16" s="398"/>
      <c r="BU16" s="398"/>
      <c r="BV16" s="398"/>
      <c r="BW16" s="398"/>
      <c r="BX16" s="398"/>
      <c r="BY16" s="398"/>
      <c r="BZ16" s="398"/>
    </row>
    <row r="17" spans="1:78" s="395" customFormat="1" ht="12" customHeight="1">
      <c r="A17" s="438" t="s">
        <v>477</v>
      </c>
      <c r="B17" s="381"/>
      <c r="C17" s="402"/>
      <c r="D17" s="387">
        <v>61</v>
      </c>
      <c r="E17" s="387">
        <v>83</v>
      </c>
      <c r="F17" s="387">
        <v>113</v>
      </c>
      <c r="G17" s="387">
        <v>121</v>
      </c>
      <c r="H17" s="387">
        <v>45</v>
      </c>
      <c r="I17" s="397">
        <v>44</v>
      </c>
      <c r="J17" s="387">
        <v>0</v>
      </c>
      <c r="K17" s="387">
        <v>0</v>
      </c>
      <c r="L17" s="387">
        <v>0</v>
      </c>
      <c r="M17" s="387">
        <v>0</v>
      </c>
      <c r="N17" s="387">
        <v>0</v>
      </c>
      <c r="O17" s="387">
        <v>0</v>
      </c>
      <c r="P17" s="397">
        <v>0</v>
      </c>
      <c r="Q17" s="387">
        <v>0</v>
      </c>
      <c r="R17" s="387">
        <v>0</v>
      </c>
      <c r="S17" s="387">
        <v>0</v>
      </c>
      <c r="T17" s="387">
        <v>0</v>
      </c>
      <c r="U17" s="387">
        <v>0</v>
      </c>
      <c r="V17" s="387">
        <v>0</v>
      </c>
      <c r="W17" s="387">
        <v>0</v>
      </c>
      <c r="X17" s="387">
        <v>0</v>
      </c>
      <c r="Y17" s="387">
        <v>0</v>
      </c>
      <c r="Z17" s="387">
        <v>0</v>
      </c>
      <c r="AA17" s="387">
        <v>0</v>
      </c>
      <c r="AB17" s="387">
        <v>0</v>
      </c>
      <c r="AC17" s="387">
        <v>0</v>
      </c>
      <c r="AD17" s="387">
        <v>0</v>
      </c>
      <c r="AE17" s="387">
        <v>0</v>
      </c>
      <c r="AF17" s="387">
        <v>0</v>
      </c>
      <c r="AG17" s="387">
        <v>0</v>
      </c>
      <c r="AH17" s="387">
        <v>0</v>
      </c>
      <c r="AI17" s="387">
        <v>0</v>
      </c>
      <c r="AJ17" s="387">
        <v>0</v>
      </c>
      <c r="AK17" s="387">
        <v>0</v>
      </c>
      <c r="AL17" s="387">
        <v>0</v>
      </c>
      <c r="AM17" s="387">
        <v>0</v>
      </c>
      <c r="AN17" s="387">
        <v>0</v>
      </c>
      <c r="AO17" s="387">
        <v>0</v>
      </c>
      <c r="AP17" s="387">
        <v>0</v>
      </c>
      <c r="AQ17" s="387">
        <v>0</v>
      </c>
      <c r="AR17" s="397">
        <v>0</v>
      </c>
      <c r="AS17" s="387"/>
      <c r="AT17" s="387"/>
      <c r="AU17" s="387"/>
      <c r="AV17" s="387"/>
      <c r="AW17" s="387"/>
      <c r="AX17" s="387"/>
      <c r="AY17" s="387"/>
      <c r="AZ17" s="387"/>
      <c r="BA17" s="387"/>
      <c r="BB17" s="387"/>
      <c r="BC17" s="387"/>
      <c r="BD17" s="387"/>
      <c r="BE17" s="387"/>
      <c r="BF17" s="387"/>
      <c r="BG17" s="398"/>
      <c r="BH17" s="398"/>
      <c r="BI17" s="398"/>
      <c r="BJ17" s="398"/>
      <c r="BK17" s="398"/>
      <c r="BL17" s="398"/>
      <c r="BM17" s="398"/>
      <c r="BN17" s="398"/>
      <c r="BO17" s="398"/>
      <c r="BP17" s="398"/>
      <c r="BQ17" s="398"/>
      <c r="BR17" s="398"/>
      <c r="BS17" s="398"/>
      <c r="BT17" s="398"/>
      <c r="BU17" s="398"/>
      <c r="BV17" s="398"/>
      <c r="BW17" s="398"/>
      <c r="BX17" s="398"/>
      <c r="BY17" s="398"/>
      <c r="BZ17" s="398"/>
    </row>
    <row r="18" spans="1:78" s="395" customFormat="1" ht="12" customHeight="1">
      <c r="A18" s="438" t="s">
        <v>478</v>
      </c>
      <c r="B18" s="381"/>
      <c r="C18" s="402"/>
      <c r="D18" s="387">
        <v>0</v>
      </c>
      <c r="E18" s="387">
        <v>0</v>
      </c>
      <c r="F18" s="387">
        <v>0</v>
      </c>
      <c r="G18" s="387">
        <v>9</v>
      </c>
      <c r="H18" s="387">
        <v>0</v>
      </c>
      <c r="I18" s="397">
        <v>6</v>
      </c>
      <c r="J18" s="387">
        <v>0</v>
      </c>
      <c r="K18" s="387">
        <v>0</v>
      </c>
      <c r="L18" s="387">
        <v>0</v>
      </c>
      <c r="M18" s="387">
        <v>0</v>
      </c>
      <c r="N18" s="387">
        <v>0</v>
      </c>
      <c r="O18" s="387">
        <v>0</v>
      </c>
      <c r="P18" s="397">
        <v>0</v>
      </c>
      <c r="Q18" s="387">
        <v>0</v>
      </c>
      <c r="R18" s="387">
        <v>0</v>
      </c>
      <c r="S18" s="387">
        <v>0</v>
      </c>
      <c r="T18" s="387">
        <v>0</v>
      </c>
      <c r="U18" s="387">
        <v>0</v>
      </c>
      <c r="V18" s="387">
        <v>0</v>
      </c>
      <c r="W18" s="387">
        <v>0</v>
      </c>
      <c r="X18" s="387">
        <v>0</v>
      </c>
      <c r="Y18" s="387">
        <v>0</v>
      </c>
      <c r="Z18" s="387">
        <v>0</v>
      </c>
      <c r="AA18" s="387">
        <v>0</v>
      </c>
      <c r="AB18" s="387">
        <v>0</v>
      </c>
      <c r="AC18" s="387">
        <v>0</v>
      </c>
      <c r="AD18" s="387">
        <v>0</v>
      </c>
      <c r="AE18" s="387">
        <v>0</v>
      </c>
      <c r="AF18" s="387">
        <v>0</v>
      </c>
      <c r="AG18" s="387">
        <v>0</v>
      </c>
      <c r="AH18" s="387">
        <v>0</v>
      </c>
      <c r="AI18" s="387">
        <v>0</v>
      </c>
      <c r="AJ18" s="387">
        <v>0</v>
      </c>
      <c r="AK18" s="387">
        <v>0</v>
      </c>
      <c r="AL18" s="387">
        <v>0</v>
      </c>
      <c r="AM18" s="387">
        <v>0</v>
      </c>
      <c r="AN18" s="387">
        <v>0</v>
      </c>
      <c r="AO18" s="387">
        <v>0</v>
      </c>
      <c r="AP18" s="387">
        <v>0</v>
      </c>
      <c r="AQ18" s="387">
        <v>0</v>
      </c>
      <c r="AR18" s="397">
        <v>0</v>
      </c>
      <c r="AS18" s="387"/>
      <c r="AT18" s="387"/>
      <c r="AU18" s="387"/>
      <c r="AV18" s="387"/>
      <c r="AW18" s="387"/>
      <c r="AX18" s="387"/>
      <c r="AY18" s="387"/>
      <c r="AZ18" s="387"/>
      <c r="BA18" s="387"/>
      <c r="BB18" s="387"/>
      <c r="BC18" s="387"/>
      <c r="BD18" s="387"/>
      <c r="BE18" s="387"/>
      <c r="BF18" s="387"/>
      <c r="BG18" s="398"/>
      <c r="BH18" s="398"/>
      <c r="BI18" s="398"/>
      <c r="BJ18" s="398"/>
      <c r="BK18" s="398"/>
      <c r="BL18" s="398"/>
      <c r="BM18" s="398"/>
      <c r="BN18" s="398"/>
      <c r="BO18" s="398"/>
      <c r="BP18" s="398"/>
      <c r="BQ18" s="398"/>
      <c r="BR18" s="398"/>
      <c r="BS18" s="398"/>
      <c r="BT18" s="398"/>
      <c r="BU18" s="398"/>
      <c r="BV18" s="398"/>
      <c r="BW18" s="398"/>
      <c r="BX18" s="398"/>
      <c r="BY18" s="398"/>
      <c r="BZ18" s="398"/>
    </row>
    <row r="19" spans="1:78" s="395" customFormat="1" ht="12" customHeight="1">
      <c r="A19" s="438" t="s">
        <v>479</v>
      </c>
      <c r="B19" s="381"/>
      <c r="C19" s="402"/>
      <c r="D19" s="387">
        <v>0</v>
      </c>
      <c r="E19" s="387">
        <v>2</v>
      </c>
      <c r="F19" s="387">
        <v>0</v>
      </c>
      <c r="G19" s="387">
        <v>0</v>
      </c>
      <c r="H19" s="387">
        <v>0</v>
      </c>
      <c r="I19" s="397">
        <v>0</v>
      </c>
      <c r="J19" s="387">
        <v>0</v>
      </c>
      <c r="K19" s="387">
        <v>0</v>
      </c>
      <c r="L19" s="387">
        <v>0</v>
      </c>
      <c r="M19" s="387">
        <v>0</v>
      </c>
      <c r="N19" s="387">
        <v>0</v>
      </c>
      <c r="O19" s="387">
        <v>0</v>
      </c>
      <c r="P19" s="397">
        <v>0</v>
      </c>
      <c r="Q19" s="387">
        <v>0</v>
      </c>
      <c r="R19" s="387">
        <v>0</v>
      </c>
      <c r="S19" s="387">
        <v>0</v>
      </c>
      <c r="T19" s="387">
        <v>0</v>
      </c>
      <c r="U19" s="387">
        <v>0</v>
      </c>
      <c r="V19" s="387">
        <v>0</v>
      </c>
      <c r="W19" s="387">
        <v>0</v>
      </c>
      <c r="X19" s="387">
        <v>0</v>
      </c>
      <c r="Y19" s="387">
        <v>0</v>
      </c>
      <c r="Z19" s="387">
        <v>0</v>
      </c>
      <c r="AA19" s="387">
        <v>0</v>
      </c>
      <c r="AB19" s="387">
        <v>0</v>
      </c>
      <c r="AC19" s="387">
        <v>0</v>
      </c>
      <c r="AD19" s="387">
        <v>0</v>
      </c>
      <c r="AE19" s="387">
        <v>0</v>
      </c>
      <c r="AF19" s="387">
        <v>0</v>
      </c>
      <c r="AG19" s="387">
        <v>0</v>
      </c>
      <c r="AH19" s="387">
        <v>0</v>
      </c>
      <c r="AI19" s="387">
        <v>0</v>
      </c>
      <c r="AJ19" s="387">
        <v>0</v>
      </c>
      <c r="AK19" s="387">
        <v>0</v>
      </c>
      <c r="AL19" s="387">
        <v>0</v>
      </c>
      <c r="AM19" s="387">
        <v>0</v>
      </c>
      <c r="AN19" s="387">
        <v>0</v>
      </c>
      <c r="AO19" s="387">
        <v>0</v>
      </c>
      <c r="AP19" s="387">
        <v>0</v>
      </c>
      <c r="AQ19" s="387">
        <v>0</v>
      </c>
      <c r="AR19" s="397">
        <v>0</v>
      </c>
      <c r="AS19" s="387"/>
      <c r="AT19" s="387"/>
      <c r="AU19" s="387"/>
      <c r="AV19" s="387"/>
      <c r="AW19" s="387"/>
      <c r="AX19" s="387"/>
      <c r="AY19" s="387"/>
      <c r="AZ19" s="387"/>
      <c r="BA19" s="387"/>
      <c r="BB19" s="387"/>
      <c r="BC19" s="387"/>
      <c r="BD19" s="387"/>
      <c r="BE19" s="387"/>
      <c r="BF19" s="387"/>
      <c r="BG19" s="398"/>
      <c r="BH19" s="398"/>
      <c r="BI19" s="398"/>
      <c r="BJ19" s="398"/>
      <c r="BK19" s="398"/>
      <c r="BL19" s="398"/>
      <c r="BM19" s="398"/>
      <c r="BN19" s="398"/>
      <c r="BO19" s="398"/>
      <c r="BP19" s="398"/>
      <c r="BQ19" s="398"/>
      <c r="BR19" s="398"/>
      <c r="BS19" s="398"/>
      <c r="BT19" s="398"/>
      <c r="BU19" s="398"/>
      <c r="BV19" s="398"/>
      <c r="BW19" s="398"/>
      <c r="BX19" s="398"/>
      <c r="BY19" s="398"/>
      <c r="BZ19" s="398"/>
    </row>
    <row r="20" spans="1:78" s="395" customFormat="1" ht="12" customHeight="1">
      <c r="A20" s="437" t="s">
        <v>480</v>
      </c>
      <c r="B20" s="381"/>
      <c r="C20" s="387"/>
      <c r="D20" s="387">
        <v>0</v>
      </c>
      <c r="E20" s="387">
        <v>0</v>
      </c>
      <c r="F20" s="387">
        <v>0</v>
      </c>
      <c r="G20" s="387">
        <v>0</v>
      </c>
      <c r="H20" s="387">
        <v>0</v>
      </c>
      <c r="I20" s="397">
        <v>0</v>
      </c>
      <c r="J20" s="387">
        <v>0</v>
      </c>
      <c r="K20" s="387">
        <v>0</v>
      </c>
      <c r="L20" s="387">
        <v>0</v>
      </c>
      <c r="M20" s="387">
        <v>0</v>
      </c>
      <c r="N20" s="387">
        <v>0</v>
      </c>
      <c r="O20" s="387">
        <v>0</v>
      </c>
      <c r="P20" s="397">
        <v>0</v>
      </c>
      <c r="Q20" s="387">
        <v>0</v>
      </c>
      <c r="R20" s="387">
        <v>0</v>
      </c>
      <c r="S20" s="387">
        <v>0</v>
      </c>
      <c r="T20" s="387">
        <v>0</v>
      </c>
      <c r="U20" s="387">
        <v>0</v>
      </c>
      <c r="V20" s="387">
        <v>0</v>
      </c>
      <c r="W20" s="387">
        <v>0</v>
      </c>
      <c r="X20" s="387">
        <v>0</v>
      </c>
      <c r="Y20" s="387">
        <v>0</v>
      </c>
      <c r="Z20" s="387">
        <v>0</v>
      </c>
      <c r="AA20" s="387">
        <v>0</v>
      </c>
      <c r="AB20" s="387">
        <v>0</v>
      </c>
      <c r="AC20" s="387">
        <v>0</v>
      </c>
      <c r="AD20" s="387">
        <v>0</v>
      </c>
      <c r="AE20" s="387">
        <v>0</v>
      </c>
      <c r="AF20" s="387">
        <v>0</v>
      </c>
      <c r="AG20" s="387">
        <v>0</v>
      </c>
      <c r="AH20" s="387">
        <v>0</v>
      </c>
      <c r="AI20" s="387">
        <v>0</v>
      </c>
      <c r="AJ20" s="387">
        <v>0</v>
      </c>
      <c r="AK20" s="387">
        <v>0</v>
      </c>
      <c r="AL20" s="387">
        <v>0</v>
      </c>
      <c r="AM20" s="387">
        <v>0</v>
      </c>
      <c r="AN20" s="387">
        <v>0</v>
      </c>
      <c r="AO20" s="387">
        <v>1</v>
      </c>
      <c r="AP20" s="387">
        <v>0</v>
      </c>
      <c r="AQ20" s="387">
        <v>0</v>
      </c>
      <c r="AR20" s="397">
        <v>0</v>
      </c>
      <c r="AS20" s="387"/>
      <c r="AT20" s="387"/>
      <c r="AU20" s="387"/>
      <c r="AV20" s="387"/>
      <c r="AW20" s="387"/>
      <c r="AX20" s="387"/>
      <c r="AY20" s="387"/>
      <c r="AZ20" s="387"/>
      <c r="BA20" s="387"/>
      <c r="BB20" s="387"/>
      <c r="BC20" s="387"/>
      <c r="BD20" s="387"/>
      <c r="BE20" s="387"/>
      <c r="BF20" s="387"/>
      <c r="BG20" s="398"/>
      <c r="BH20" s="398"/>
      <c r="BI20" s="398"/>
      <c r="BJ20" s="398"/>
      <c r="BK20" s="398"/>
      <c r="BL20" s="398"/>
      <c r="BM20" s="398"/>
      <c r="BN20" s="398"/>
      <c r="BO20" s="398"/>
      <c r="BP20" s="398"/>
      <c r="BQ20" s="398"/>
      <c r="BR20" s="398"/>
      <c r="BS20" s="398"/>
      <c r="BT20" s="398"/>
      <c r="BU20" s="398"/>
      <c r="BV20" s="398"/>
      <c r="BW20" s="398"/>
      <c r="BX20" s="398"/>
      <c r="BY20" s="398"/>
      <c r="BZ20" s="398"/>
    </row>
    <row r="21" spans="1:78" s="395" customFormat="1" ht="12" customHeight="1">
      <c r="A21" s="437" t="s">
        <v>481</v>
      </c>
      <c r="B21" s="381"/>
      <c r="C21" s="387"/>
      <c r="D21" s="387">
        <v>0</v>
      </c>
      <c r="E21" s="387">
        <v>0</v>
      </c>
      <c r="F21" s="387">
        <v>0</v>
      </c>
      <c r="G21" s="387">
        <v>0</v>
      </c>
      <c r="H21" s="387">
        <v>0</v>
      </c>
      <c r="I21" s="397">
        <v>0</v>
      </c>
      <c r="J21" s="387">
        <v>0</v>
      </c>
      <c r="K21" s="387">
        <v>0</v>
      </c>
      <c r="L21" s="387">
        <v>0</v>
      </c>
      <c r="M21" s="387">
        <v>0</v>
      </c>
      <c r="N21" s="387">
        <v>0</v>
      </c>
      <c r="O21" s="387">
        <v>0</v>
      </c>
      <c r="P21" s="397">
        <v>0</v>
      </c>
      <c r="Q21" s="387">
        <v>0</v>
      </c>
      <c r="R21" s="387">
        <v>0</v>
      </c>
      <c r="S21" s="387">
        <v>0</v>
      </c>
      <c r="T21" s="387">
        <v>0</v>
      </c>
      <c r="U21" s="387">
        <v>0</v>
      </c>
      <c r="V21" s="387">
        <v>0</v>
      </c>
      <c r="W21" s="387">
        <v>0</v>
      </c>
      <c r="X21" s="387">
        <v>0</v>
      </c>
      <c r="Y21" s="387">
        <v>0</v>
      </c>
      <c r="Z21" s="387">
        <v>0</v>
      </c>
      <c r="AA21" s="387">
        <v>0</v>
      </c>
      <c r="AB21" s="387">
        <v>0</v>
      </c>
      <c r="AC21" s="387">
        <v>1</v>
      </c>
      <c r="AD21" s="387">
        <v>0</v>
      </c>
      <c r="AE21" s="387">
        <v>0</v>
      </c>
      <c r="AF21" s="387">
        <v>0</v>
      </c>
      <c r="AG21" s="387">
        <v>0</v>
      </c>
      <c r="AH21" s="387">
        <v>0</v>
      </c>
      <c r="AI21" s="387">
        <v>0</v>
      </c>
      <c r="AJ21" s="387">
        <v>0</v>
      </c>
      <c r="AK21" s="387">
        <v>0</v>
      </c>
      <c r="AL21" s="387">
        <v>0</v>
      </c>
      <c r="AM21" s="387">
        <v>0</v>
      </c>
      <c r="AN21" s="387">
        <v>0</v>
      </c>
      <c r="AO21" s="387">
        <v>0</v>
      </c>
      <c r="AP21" s="387">
        <v>0</v>
      </c>
      <c r="AQ21" s="387">
        <v>0</v>
      </c>
      <c r="AR21" s="397">
        <v>0</v>
      </c>
      <c r="AS21" s="387"/>
      <c r="AT21" s="387"/>
      <c r="AU21" s="387"/>
      <c r="AV21" s="387"/>
      <c r="AW21" s="387"/>
      <c r="AX21" s="387"/>
      <c r="AY21" s="387"/>
      <c r="AZ21" s="387"/>
      <c r="BA21" s="387"/>
      <c r="BB21" s="387"/>
      <c r="BC21" s="387"/>
      <c r="BD21" s="387"/>
      <c r="BE21" s="387"/>
      <c r="BF21" s="387"/>
      <c r="BG21" s="398"/>
      <c r="BH21" s="398"/>
      <c r="BI21" s="398"/>
      <c r="BJ21" s="398"/>
      <c r="BK21" s="398"/>
      <c r="BL21" s="398"/>
      <c r="BM21" s="398"/>
      <c r="BN21" s="398"/>
      <c r="BO21" s="398"/>
      <c r="BP21" s="398"/>
      <c r="BQ21" s="398"/>
      <c r="BR21" s="398"/>
      <c r="BS21" s="398"/>
      <c r="BT21" s="398"/>
      <c r="BU21" s="398"/>
      <c r="BV21" s="398"/>
      <c r="BW21" s="398"/>
      <c r="BX21" s="398"/>
      <c r="BY21" s="398"/>
      <c r="BZ21" s="398"/>
    </row>
    <row r="22" spans="1:78" s="395" customFormat="1" ht="12" customHeight="1">
      <c r="A22" s="439" t="s">
        <v>482</v>
      </c>
      <c r="B22" s="381"/>
      <c r="C22" s="387"/>
      <c r="D22" s="387">
        <v>0</v>
      </c>
      <c r="E22" s="387">
        <v>1</v>
      </c>
      <c r="F22" s="387">
        <v>0</v>
      </c>
      <c r="G22" s="387">
        <v>0</v>
      </c>
      <c r="H22" s="387">
        <v>0</v>
      </c>
      <c r="I22" s="397">
        <v>2</v>
      </c>
      <c r="J22" s="387">
        <v>1</v>
      </c>
      <c r="K22" s="387">
        <v>0</v>
      </c>
      <c r="L22" s="387">
        <v>0</v>
      </c>
      <c r="M22" s="387">
        <v>0</v>
      </c>
      <c r="N22" s="387">
        <v>0</v>
      </c>
      <c r="O22" s="387">
        <v>0</v>
      </c>
      <c r="P22" s="397">
        <v>0</v>
      </c>
      <c r="Q22" s="387">
        <v>0</v>
      </c>
      <c r="R22" s="387">
        <v>0</v>
      </c>
      <c r="S22" s="387">
        <v>0</v>
      </c>
      <c r="T22" s="387">
        <v>0</v>
      </c>
      <c r="U22" s="387">
        <v>0</v>
      </c>
      <c r="V22" s="387">
        <v>0</v>
      </c>
      <c r="W22" s="387">
        <v>0</v>
      </c>
      <c r="X22" s="387">
        <v>0</v>
      </c>
      <c r="Y22" s="387">
        <v>0</v>
      </c>
      <c r="Z22" s="387">
        <v>4</v>
      </c>
      <c r="AA22" s="387">
        <v>0</v>
      </c>
      <c r="AB22" s="387">
        <v>1</v>
      </c>
      <c r="AC22" s="387">
        <v>0</v>
      </c>
      <c r="AD22" s="387">
        <v>1</v>
      </c>
      <c r="AE22" s="387">
        <v>1</v>
      </c>
      <c r="AF22" s="387">
        <v>0</v>
      </c>
      <c r="AG22" s="387">
        <v>0</v>
      </c>
      <c r="AH22" s="387">
        <v>0</v>
      </c>
      <c r="AI22" s="387">
        <v>1</v>
      </c>
      <c r="AJ22" s="387">
        <v>4</v>
      </c>
      <c r="AK22" s="387">
        <v>0</v>
      </c>
      <c r="AL22" s="387">
        <v>0</v>
      </c>
      <c r="AM22" s="387">
        <v>0</v>
      </c>
      <c r="AN22" s="387">
        <v>1</v>
      </c>
      <c r="AO22" s="387">
        <v>0</v>
      </c>
      <c r="AP22" s="387">
        <v>0</v>
      </c>
      <c r="AQ22" s="387">
        <v>0</v>
      </c>
      <c r="AR22" s="397">
        <v>0</v>
      </c>
      <c r="AS22" s="387"/>
      <c r="AT22" s="387"/>
      <c r="AU22" s="387"/>
      <c r="AV22" s="387"/>
      <c r="AW22" s="387"/>
      <c r="AX22" s="387"/>
      <c r="AY22" s="387"/>
      <c r="AZ22" s="387"/>
      <c r="BA22" s="387"/>
      <c r="BB22" s="387"/>
      <c r="BC22" s="387"/>
      <c r="BD22" s="387"/>
      <c r="BE22" s="387"/>
      <c r="BF22" s="387"/>
      <c r="BG22" s="398"/>
      <c r="BH22" s="398"/>
      <c r="BI22" s="398"/>
      <c r="BJ22" s="398"/>
      <c r="BK22" s="398"/>
      <c r="BL22" s="398"/>
      <c r="BM22" s="398"/>
      <c r="BN22" s="398"/>
      <c r="BO22" s="398"/>
      <c r="BP22" s="398"/>
      <c r="BQ22" s="398"/>
      <c r="BR22" s="398"/>
      <c r="BS22" s="398"/>
      <c r="BT22" s="398"/>
      <c r="BU22" s="398"/>
      <c r="BV22" s="398"/>
      <c r="BW22" s="398"/>
      <c r="BX22" s="398"/>
      <c r="BY22" s="398"/>
      <c r="BZ22" s="398"/>
    </row>
    <row r="23" spans="1:78" s="395" customFormat="1" ht="12" customHeight="1">
      <c r="A23" s="439" t="s">
        <v>483</v>
      </c>
      <c r="B23" s="381"/>
      <c r="C23" s="387"/>
      <c r="D23" s="399">
        <v>0</v>
      </c>
      <c r="E23" s="399">
        <v>0</v>
      </c>
      <c r="F23" s="399">
        <v>0</v>
      </c>
      <c r="G23" s="399">
        <v>0</v>
      </c>
      <c r="H23" s="399">
        <v>0</v>
      </c>
      <c r="I23" s="400">
        <v>0</v>
      </c>
      <c r="J23" s="387">
        <v>0</v>
      </c>
      <c r="K23" s="399">
        <v>0</v>
      </c>
      <c r="L23" s="399">
        <v>0</v>
      </c>
      <c r="M23" s="387">
        <v>0</v>
      </c>
      <c r="N23" s="387">
        <v>0</v>
      </c>
      <c r="O23" s="387">
        <v>0</v>
      </c>
      <c r="P23" s="397">
        <v>0</v>
      </c>
      <c r="Q23" s="399">
        <v>0</v>
      </c>
      <c r="R23" s="387">
        <v>0</v>
      </c>
      <c r="S23" s="387">
        <v>0</v>
      </c>
      <c r="T23" s="399">
        <v>0</v>
      </c>
      <c r="U23" s="387">
        <v>0</v>
      </c>
      <c r="V23" s="387">
        <v>0</v>
      </c>
      <c r="W23" s="387">
        <v>0</v>
      </c>
      <c r="X23" s="387">
        <v>0</v>
      </c>
      <c r="Y23" s="387">
        <v>0</v>
      </c>
      <c r="Z23" s="387">
        <v>0</v>
      </c>
      <c r="AA23" s="387">
        <v>1</v>
      </c>
      <c r="AB23" s="387">
        <v>0</v>
      </c>
      <c r="AC23" s="387">
        <v>0</v>
      </c>
      <c r="AD23" s="387">
        <v>0</v>
      </c>
      <c r="AE23" s="387">
        <v>0</v>
      </c>
      <c r="AF23" s="387">
        <v>0</v>
      </c>
      <c r="AG23" s="387">
        <v>0</v>
      </c>
      <c r="AH23" s="387">
        <v>0</v>
      </c>
      <c r="AI23" s="387">
        <v>0</v>
      </c>
      <c r="AJ23" s="387">
        <v>0</v>
      </c>
      <c r="AK23" s="387">
        <v>0</v>
      </c>
      <c r="AL23" s="387">
        <v>0</v>
      </c>
      <c r="AM23" s="387">
        <v>0</v>
      </c>
      <c r="AN23" s="387">
        <v>3</v>
      </c>
      <c r="AO23" s="387">
        <v>0</v>
      </c>
      <c r="AP23" s="387">
        <v>0</v>
      </c>
      <c r="AQ23" s="387">
        <v>0</v>
      </c>
      <c r="AR23" s="397">
        <v>0</v>
      </c>
      <c r="AS23" s="387"/>
      <c r="AT23" s="387"/>
      <c r="AU23" s="387"/>
      <c r="AV23" s="387"/>
      <c r="AW23" s="387"/>
      <c r="AX23" s="387"/>
      <c r="AY23" s="387"/>
      <c r="AZ23" s="387"/>
      <c r="BA23" s="387"/>
      <c r="BB23" s="387"/>
      <c r="BC23" s="387"/>
      <c r="BD23" s="387"/>
      <c r="BE23" s="387"/>
      <c r="BF23" s="387"/>
      <c r="BG23" s="398"/>
      <c r="BH23" s="398"/>
      <c r="BI23" s="398"/>
      <c r="BJ23" s="398"/>
      <c r="BK23" s="398"/>
      <c r="BL23" s="398"/>
      <c r="BM23" s="398"/>
      <c r="BN23" s="398"/>
      <c r="BO23" s="398"/>
      <c r="BP23" s="398"/>
      <c r="BQ23" s="398"/>
      <c r="BR23" s="398"/>
      <c r="BS23" s="398"/>
      <c r="BT23" s="398"/>
      <c r="BU23" s="398"/>
      <c r="BV23" s="398"/>
      <c r="BW23" s="398"/>
      <c r="BX23" s="398"/>
      <c r="BY23" s="398"/>
      <c r="BZ23" s="398"/>
    </row>
    <row r="24" spans="1:78" s="395" customFormat="1" ht="12" customHeight="1">
      <c r="A24" s="439" t="s">
        <v>484</v>
      </c>
      <c r="B24" s="381"/>
      <c r="C24" s="387"/>
      <c r="D24" s="387">
        <v>1</v>
      </c>
      <c r="E24" s="387">
        <v>0</v>
      </c>
      <c r="F24" s="387">
        <v>5</v>
      </c>
      <c r="G24" s="387">
        <v>11</v>
      </c>
      <c r="H24" s="387">
        <v>6</v>
      </c>
      <c r="I24" s="397">
        <v>4</v>
      </c>
      <c r="J24" s="387">
        <v>0</v>
      </c>
      <c r="K24" s="399">
        <v>0</v>
      </c>
      <c r="L24" s="399">
        <v>2</v>
      </c>
      <c r="M24" s="387">
        <v>0</v>
      </c>
      <c r="N24" s="387">
        <v>0</v>
      </c>
      <c r="O24" s="387">
        <v>0</v>
      </c>
      <c r="P24" s="397">
        <v>0</v>
      </c>
      <c r="Q24" s="399">
        <v>0</v>
      </c>
      <c r="R24" s="387">
        <v>0</v>
      </c>
      <c r="S24" s="387">
        <v>0</v>
      </c>
      <c r="T24" s="399">
        <v>0</v>
      </c>
      <c r="U24" s="387">
        <v>1</v>
      </c>
      <c r="V24" s="387">
        <v>0</v>
      </c>
      <c r="W24" s="387">
        <v>0</v>
      </c>
      <c r="X24" s="387">
        <v>0</v>
      </c>
      <c r="Y24" s="387">
        <v>1</v>
      </c>
      <c r="Z24" s="387">
        <v>1</v>
      </c>
      <c r="AA24" s="387">
        <v>1</v>
      </c>
      <c r="AB24" s="387">
        <v>3</v>
      </c>
      <c r="AC24" s="387">
        <v>0</v>
      </c>
      <c r="AD24" s="387">
        <v>0</v>
      </c>
      <c r="AE24" s="387">
        <v>0</v>
      </c>
      <c r="AF24" s="387">
        <v>0</v>
      </c>
      <c r="AG24" s="387">
        <v>0</v>
      </c>
      <c r="AH24" s="387">
        <v>1</v>
      </c>
      <c r="AI24" s="387">
        <v>1</v>
      </c>
      <c r="AJ24" s="387">
        <v>1</v>
      </c>
      <c r="AK24" s="387">
        <v>0</v>
      </c>
      <c r="AL24" s="387">
        <v>0</v>
      </c>
      <c r="AM24" s="387">
        <v>0</v>
      </c>
      <c r="AN24" s="387">
        <v>3</v>
      </c>
      <c r="AO24" s="387">
        <v>0</v>
      </c>
      <c r="AP24" s="387">
        <v>0</v>
      </c>
      <c r="AQ24" s="387">
        <v>0</v>
      </c>
      <c r="AR24" s="397">
        <v>0</v>
      </c>
      <c r="AS24" s="387"/>
      <c r="AT24" s="387"/>
      <c r="AU24" s="387"/>
      <c r="AV24" s="387"/>
      <c r="AW24" s="387"/>
      <c r="AX24" s="387"/>
      <c r="AY24" s="387"/>
      <c r="AZ24" s="387"/>
      <c r="BA24" s="387"/>
      <c r="BB24" s="387"/>
      <c r="BC24" s="387"/>
      <c r="BD24" s="387"/>
      <c r="BE24" s="387"/>
      <c r="BF24" s="387"/>
      <c r="BG24" s="398"/>
      <c r="BH24" s="398"/>
      <c r="BI24" s="398"/>
      <c r="BJ24" s="398"/>
      <c r="BK24" s="398"/>
      <c r="BL24" s="398"/>
      <c r="BM24" s="398"/>
      <c r="BN24" s="398"/>
      <c r="BO24" s="398"/>
      <c r="BP24" s="398"/>
      <c r="BQ24" s="398"/>
      <c r="BR24" s="398"/>
      <c r="BS24" s="398"/>
      <c r="BT24" s="398"/>
      <c r="BU24" s="398"/>
      <c r="BV24" s="398"/>
      <c r="BW24" s="398"/>
      <c r="BX24" s="398"/>
      <c r="BY24" s="398"/>
      <c r="BZ24" s="398"/>
    </row>
    <row r="25" spans="1:78" s="395" customFormat="1" ht="12" customHeight="1">
      <c r="A25" s="439" t="s">
        <v>485</v>
      </c>
      <c r="B25" s="381"/>
      <c r="C25" s="387"/>
      <c r="D25" s="387">
        <v>0</v>
      </c>
      <c r="E25" s="387">
        <v>0</v>
      </c>
      <c r="F25" s="387">
        <v>0</v>
      </c>
      <c r="G25" s="387">
        <v>0</v>
      </c>
      <c r="H25" s="387">
        <v>0</v>
      </c>
      <c r="I25" s="397">
        <v>0</v>
      </c>
      <c r="J25" s="387">
        <v>0</v>
      </c>
      <c r="K25" s="387">
        <v>0</v>
      </c>
      <c r="L25" s="387">
        <v>0</v>
      </c>
      <c r="M25" s="387">
        <v>0</v>
      </c>
      <c r="N25" s="387">
        <v>0</v>
      </c>
      <c r="O25" s="387">
        <v>0</v>
      </c>
      <c r="P25" s="397">
        <v>0</v>
      </c>
      <c r="Q25" s="387">
        <v>0</v>
      </c>
      <c r="R25" s="387">
        <v>0</v>
      </c>
      <c r="S25" s="387">
        <v>0</v>
      </c>
      <c r="T25" s="387">
        <v>0</v>
      </c>
      <c r="U25" s="387">
        <v>0</v>
      </c>
      <c r="V25" s="387">
        <v>0</v>
      </c>
      <c r="W25" s="387">
        <v>0</v>
      </c>
      <c r="X25" s="387">
        <v>0</v>
      </c>
      <c r="Y25" s="387">
        <v>0</v>
      </c>
      <c r="Z25" s="387">
        <v>0</v>
      </c>
      <c r="AA25" s="387">
        <v>0</v>
      </c>
      <c r="AB25" s="387">
        <v>0</v>
      </c>
      <c r="AC25" s="387">
        <v>3</v>
      </c>
      <c r="AD25" s="387">
        <v>0</v>
      </c>
      <c r="AE25" s="387">
        <v>0</v>
      </c>
      <c r="AF25" s="387">
        <v>0</v>
      </c>
      <c r="AG25" s="387">
        <v>0</v>
      </c>
      <c r="AH25" s="387">
        <v>0</v>
      </c>
      <c r="AI25" s="387">
        <v>0</v>
      </c>
      <c r="AJ25" s="387">
        <v>0</v>
      </c>
      <c r="AK25" s="387">
        <v>0</v>
      </c>
      <c r="AL25" s="387">
        <v>0</v>
      </c>
      <c r="AM25" s="387">
        <v>2</v>
      </c>
      <c r="AN25" s="387">
        <v>0</v>
      </c>
      <c r="AO25" s="387">
        <v>1</v>
      </c>
      <c r="AP25" s="387">
        <v>0</v>
      </c>
      <c r="AQ25" s="387">
        <v>0</v>
      </c>
      <c r="AR25" s="397">
        <v>7</v>
      </c>
      <c r="AS25" s="387"/>
      <c r="AT25" s="387"/>
      <c r="AU25" s="387"/>
      <c r="AV25" s="387"/>
      <c r="AW25" s="387"/>
      <c r="AX25" s="387"/>
      <c r="AY25" s="387"/>
      <c r="AZ25" s="387"/>
      <c r="BA25" s="387"/>
      <c r="BB25" s="387"/>
      <c r="BC25" s="387"/>
      <c r="BD25" s="387"/>
      <c r="BE25" s="387"/>
      <c r="BF25" s="387"/>
      <c r="BG25" s="398"/>
      <c r="BH25" s="398"/>
      <c r="BI25" s="398"/>
      <c r="BJ25" s="398"/>
      <c r="BK25" s="398"/>
      <c r="BL25" s="398"/>
      <c r="BM25" s="398"/>
      <c r="BN25" s="398"/>
      <c r="BO25" s="398"/>
      <c r="BP25" s="398"/>
      <c r="BQ25" s="398"/>
      <c r="BR25" s="398"/>
      <c r="BS25" s="398"/>
      <c r="BT25" s="398"/>
      <c r="BU25" s="398"/>
      <c r="BV25" s="398"/>
      <c r="BW25" s="398"/>
      <c r="BX25" s="398"/>
      <c r="BY25" s="398"/>
      <c r="BZ25" s="398"/>
    </row>
    <row r="26" spans="1:78" s="395" customFormat="1" ht="12" customHeight="1">
      <c r="A26" s="437" t="s">
        <v>486</v>
      </c>
      <c r="B26" s="381"/>
      <c r="C26" s="387"/>
      <c r="D26" s="399">
        <v>0</v>
      </c>
      <c r="E26" s="399">
        <v>0</v>
      </c>
      <c r="F26" s="399">
        <v>0</v>
      </c>
      <c r="G26" s="399">
        <v>0</v>
      </c>
      <c r="H26" s="399">
        <v>0</v>
      </c>
      <c r="I26" s="400">
        <v>0</v>
      </c>
      <c r="J26" s="387">
        <v>2</v>
      </c>
      <c r="K26" s="399">
        <v>0</v>
      </c>
      <c r="L26" s="399">
        <v>0</v>
      </c>
      <c r="M26" s="387">
        <v>0</v>
      </c>
      <c r="N26" s="387">
        <v>1</v>
      </c>
      <c r="O26" s="387">
        <v>0</v>
      </c>
      <c r="P26" s="397">
        <v>1</v>
      </c>
      <c r="Q26" s="399">
        <v>0</v>
      </c>
      <c r="R26" s="387">
        <v>0</v>
      </c>
      <c r="S26" s="387">
        <v>0</v>
      </c>
      <c r="T26" s="399">
        <v>0</v>
      </c>
      <c r="U26" s="387">
        <v>0</v>
      </c>
      <c r="V26" s="387">
        <v>0</v>
      </c>
      <c r="W26" s="387">
        <v>0</v>
      </c>
      <c r="X26" s="387">
        <v>0</v>
      </c>
      <c r="Y26" s="387">
        <v>0</v>
      </c>
      <c r="Z26" s="387">
        <v>1</v>
      </c>
      <c r="AA26" s="387">
        <v>1</v>
      </c>
      <c r="AB26" s="387">
        <v>0</v>
      </c>
      <c r="AC26" s="387">
        <v>0</v>
      </c>
      <c r="AD26" s="387">
        <v>1</v>
      </c>
      <c r="AE26" s="387">
        <v>3</v>
      </c>
      <c r="AF26" s="387">
        <v>2</v>
      </c>
      <c r="AG26" s="387">
        <v>3</v>
      </c>
      <c r="AH26" s="387">
        <v>4</v>
      </c>
      <c r="AI26" s="387">
        <v>3</v>
      </c>
      <c r="AJ26" s="387">
        <v>5</v>
      </c>
      <c r="AK26" s="387">
        <v>6</v>
      </c>
      <c r="AL26" s="387">
        <v>1</v>
      </c>
      <c r="AM26" s="387">
        <v>5</v>
      </c>
      <c r="AN26" s="387">
        <v>3</v>
      </c>
      <c r="AO26" s="387">
        <v>1</v>
      </c>
      <c r="AP26" s="387">
        <v>1</v>
      </c>
      <c r="AQ26" s="387">
        <v>0</v>
      </c>
      <c r="AR26" s="397">
        <v>2</v>
      </c>
      <c r="AS26" s="387"/>
      <c r="AT26" s="387"/>
      <c r="AU26" s="387"/>
      <c r="AV26" s="387"/>
      <c r="AW26" s="387"/>
      <c r="AX26" s="387"/>
      <c r="AY26" s="387"/>
      <c r="AZ26" s="387"/>
      <c r="BA26" s="387"/>
      <c r="BB26" s="387"/>
      <c r="BC26" s="387"/>
      <c r="BD26" s="387"/>
      <c r="BE26" s="387"/>
      <c r="BF26" s="387"/>
      <c r="BG26" s="398"/>
      <c r="BH26" s="398"/>
      <c r="BI26" s="398"/>
      <c r="BJ26" s="398"/>
      <c r="BK26" s="398"/>
      <c r="BL26" s="398"/>
      <c r="BM26" s="398"/>
      <c r="BN26" s="398"/>
      <c r="BO26" s="398"/>
      <c r="BP26" s="398"/>
      <c r="BQ26" s="398"/>
      <c r="BR26" s="398"/>
      <c r="BS26" s="398"/>
      <c r="BT26" s="398"/>
      <c r="BU26" s="398"/>
      <c r="BV26" s="398"/>
      <c r="BW26" s="398"/>
      <c r="BX26" s="398"/>
      <c r="BY26" s="398"/>
      <c r="BZ26" s="398"/>
    </row>
    <row r="27" spans="1:78" s="395" customFormat="1" ht="12" customHeight="1">
      <c r="A27" s="440" t="s">
        <v>487</v>
      </c>
      <c r="B27" s="381"/>
      <c r="C27" s="387"/>
      <c r="D27" s="387">
        <v>2</v>
      </c>
      <c r="E27" s="387">
        <v>0</v>
      </c>
      <c r="F27" s="387">
        <v>0</v>
      </c>
      <c r="G27" s="387">
        <v>4</v>
      </c>
      <c r="H27" s="387">
        <v>2</v>
      </c>
      <c r="I27" s="397">
        <v>1</v>
      </c>
      <c r="J27" s="387">
        <v>0</v>
      </c>
      <c r="K27" s="387">
        <v>0</v>
      </c>
      <c r="L27" s="387">
        <v>0</v>
      </c>
      <c r="M27" s="387">
        <v>0</v>
      </c>
      <c r="N27" s="387">
        <v>0</v>
      </c>
      <c r="O27" s="387">
        <v>0</v>
      </c>
      <c r="P27" s="397">
        <v>0</v>
      </c>
      <c r="Q27" s="387">
        <v>0</v>
      </c>
      <c r="R27" s="387">
        <v>0</v>
      </c>
      <c r="S27" s="387">
        <v>0</v>
      </c>
      <c r="T27" s="387">
        <v>0</v>
      </c>
      <c r="U27" s="387">
        <v>0</v>
      </c>
      <c r="V27" s="387">
        <v>0</v>
      </c>
      <c r="W27" s="387">
        <v>0</v>
      </c>
      <c r="X27" s="387">
        <v>0</v>
      </c>
      <c r="Y27" s="387">
        <v>0</v>
      </c>
      <c r="Z27" s="387">
        <v>0</v>
      </c>
      <c r="AA27" s="387">
        <v>0</v>
      </c>
      <c r="AB27" s="387">
        <v>0</v>
      </c>
      <c r="AC27" s="387">
        <v>0</v>
      </c>
      <c r="AD27" s="387">
        <v>0</v>
      </c>
      <c r="AE27" s="387">
        <v>0</v>
      </c>
      <c r="AF27" s="387">
        <v>0</v>
      </c>
      <c r="AG27" s="387">
        <v>0</v>
      </c>
      <c r="AH27" s="387">
        <v>0</v>
      </c>
      <c r="AI27" s="387">
        <v>0</v>
      </c>
      <c r="AJ27" s="387">
        <v>0</v>
      </c>
      <c r="AK27" s="387">
        <v>0</v>
      </c>
      <c r="AL27" s="387">
        <v>0</v>
      </c>
      <c r="AM27" s="387">
        <v>0</v>
      </c>
      <c r="AN27" s="387">
        <v>0</v>
      </c>
      <c r="AO27" s="387">
        <v>0</v>
      </c>
      <c r="AP27" s="387">
        <v>0</v>
      </c>
      <c r="AQ27" s="387">
        <v>0</v>
      </c>
      <c r="AR27" s="397">
        <v>0</v>
      </c>
      <c r="AS27" s="387"/>
      <c r="AT27" s="387"/>
      <c r="AU27" s="387"/>
      <c r="AV27" s="387"/>
      <c r="AW27" s="387"/>
      <c r="AX27" s="387"/>
      <c r="AY27" s="387"/>
      <c r="AZ27" s="387"/>
      <c r="BA27" s="387"/>
      <c r="BB27" s="387"/>
      <c r="BC27" s="387"/>
      <c r="BD27" s="387"/>
      <c r="BE27" s="387"/>
      <c r="BF27" s="387"/>
      <c r="BG27" s="398"/>
      <c r="BH27" s="398"/>
      <c r="BI27" s="398"/>
      <c r="BJ27" s="398"/>
      <c r="BK27" s="398"/>
      <c r="BL27" s="398"/>
      <c r="BM27" s="398"/>
      <c r="BN27" s="398"/>
      <c r="BO27" s="398"/>
      <c r="BP27" s="398"/>
      <c r="BQ27" s="398"/>
      <c r="BR27" s="398"/>
      <c r="BS27" s="398"/>
      <c r="BT27" s="398"/>
      <c r="BU27" s="398"/>
      <c r="BV27" s="398"/>
      <c r="BW27" s="398"/>
      <c r="BX27" s="398"/>
      <c r="BY27" s="398"/>
      <c r="BZ27" s="398"/>
    </row>
    <row r="28" spans="1:78" s="395" customFormat="1" ht="12" customHeight="1">
      <c r="A28" s="437" t="s">
        <v>488</v>
      </c>
      <c r="B28" s="381"/>
      <c r="C28" s="387"/>
      <c r="D28" s="387">
        <v>0</v>
      </c>
      <c r="E28" s="387">
        <v>0</v>
      </c>
      <c r="F28" s="387">
        <v>0</v>
      </c>
      <c r="G28" s="387">
        <v>0</v>
      </c>
      <c r="H28" s="387">
        <v>0</v>
      </c>
      <c r="I28" s="397">
        <v>0</v>
      </c>
      <c r="J28" s="387">
        <v>0</v>
      </c>
      <c r="K28" s="387">
        <v>0</v>
      </c>
      <c r="L28" s="387">
        <v>0</v>
      </c>
      <c r="M28" s="387">
        <v>0</v>
      </c>
      <c r="N28" s="387">
        <v>0</v>
      </c>
      <c r="O28" s="387">
        <v>0</v>
      </c>
      <c r="P28" s="397">
        <v>0</v>
      </c>
      <c r="Q28" s="387">
        <v>0</v>
      </c>
      <c r="R28" s="387">
        <v>0</v>
      </c>
      <c r="S28" s="387">
        <v>0</v>
      </c>
      <c r="T28" s="387">
        <v>0</v>
      </c>
      <c r="U28" s="387">
        <v>0</v>
      </c>
      <c r="V28" s="387">
        <v>0</v>
      </c>
      <c r="W28" s="387">
        <v>0</v>
      </c>
      <c r="X28" s="387">
        <v>0</v>
      </c>
      <c r="Y28" s="387">
        <v>0</v>
      </c>
      <c r="Z28" s="387">
        <v>0</v>
      </c>
      <c r="AA28" s="387">
        <v>0</v>
      </c>
      <c r="AB28" s="387">
        <v>0</v>
      </c>
      <c r="AC28" s="387">
        <v>0</v>
      </c>
      <c r="AD28" s="387">
        <v>0</v>
      </c>
      <c r="AE28" s="387">
        <v>0</v>
      </c>
      <c r="AF28" s="387">
        <v>0</v>
      </c>
      <c r="AG28" s="387">
        <v>3</v>
      </c>
      <c r="AH28" s="387">
        <v>0</v>
      </c>
      <c r="AI28" s="387">
        <v>0</v>
      </c>
      <c r="AJ28" s="387">
        <v>0</v>
      </c>
      <c r="AK28" s="387">
        <v>0</v>
      </c>
      <c r="AL28" s="387">
        <v>0</v>
      </c>
      <c r="AM28" s="387">
        <v>0</v>
      </c>
      <c r="AN28" s="387">
        <v>0</v>
      </c>
      <c r="AO28" s="387">
        <v>0</v>
      </c>
      <c r="AP28" s="387">
        <v>0</v>
      </c>
      <c r="AQ28" s="387">
        <v>0</v>
      </c>
      <c r="AR28" s="397">
        <v>0</v>
      </c>
      <c r="AS28" s="387"/>
      <c r="AT28" s="387"/>
      <c r="AU28" s="387"/>
      <c r="AV28" s="387"/>
      <c r="AW28" s="387"/>
      <c r="AX28" s="387"/>
      <c r="AY28" s="387"/>
      <c r="AZ28" s="387"/>
      <c r="BA28" s="387"/>
      <c r="BB28" s="387"/>
      <c r="BC28" s="387"/>
      <c r="BD28" s="387"/>
      <c r="BE28" s="387"/>
      <c r="BF28" s="387"/>
      <c r="BG28" s="398"/>
      <c r="BH28" s="398"/>
      <c r="BI28" s="398"/>
      <c r="BJ28" s="398"/>
      <c r="BK28" s="398"/>
      <c r="BL28" s="398"/>
      <c r="BM28" s="398"/>
      <c r="BN28" s="398"/>
      <c r="BO28" s="398"/>
      <c r="BP28" s="398"/>
      <c r="BQ28" s="398"/>
      <c r="BR28" s="398"/>
      <c r="BS28" s="398"/>
      <c r="BT28" s="398"/>
      <c r="BU28" s="398"/>
      <c r="BV28" s="398"/>
      <c r="BW28" s="398"/>
      <c r="BX28" s="398"/>
      <c r="BY28" s="398"/>
      <c r="BZ28" s="398"/>
    </row>
    <row r="29" spans="1:78" s="395" customFormat="1" ht="12" customHeight="1">
      <c r="A29" s="437" t="s">
        <v>489</v>
      </c>
      <c r="B29" s="381"/>
      <c r="C29" s="387"/>
      <c r="D29" s="387">
        <v>0</v>
      </c>
      <c r="E29" s="387">
        <v>0</v>
      </c>
      <c r="F29" s="387">
        <v>3</v>
      </c>
      <c r="G29" s="387">
        <v>1</v>
      </c>
      <c r="H29" s="387">
        <v>8</v>
      </c>
      <c r="I29" s="397">
        <v>1</v>
      </c>
      <c r="J29" s="387">
        <v>3</v>
      </c>
      <c r="K29" s="387">
        <v>18</v>
      </c>
      <c r="L29" s="387">
        <v>14</v>
      </c>
      <c r="M29" s="387">
        <v>20</v>
      </c>
      <c r="N29" s="387">
        <v>8</v>
      </c>
      <c r="O29" s="387">
        <v>15</v>
      </c>
      <c r="P29" s="397">
        <v>14</v>
      </c>
      <c r="Q29" s="387">
        <v>26</v>
      </c>
      <c r="R29" s="387">
        <v>5</v>
      </c>
      <c r="S29" s="387">
        <v>3</v>
      </c>
      <c r="T29" s="387">
        <v>8</v>
      </c>
      <c r="U29" s="387">
        <v>23</v>
      </c>
      <c r="V29" s="387">
        <v>10</v>
      </c>
      <c r="W29" s="387">
        <v>38</v>
      </c>
      <c r="X29" s="387">
        <v>18</v>
      </c>
      <c r="Y29" s="387">
        <v>10</v>
      </c>
      <c r="Z29" s="387">
        <v>6</v>
      </c>
      <c r="AA29" s="387">
        <v>46</v>
      </c>
      <c r="AB29" s="387">
        <v>58</v>
      </c>
      <c r="AC29" s="387">
        <v>45</v>
      </c>
      <c r="AD29" s="387">
        <v>12</v>
      </c>
      <c r="AE29" s="387">
        <v>12</v>
      </c>
      <c r="AF29" s="387">
        <v>3</v>
      </c>
      <c r="AG29" s="387">
        <v>14</v>
      </c>
      <c r="AH29" s="387">
        <v>5</v>
      </c>
      <c r="AI29" s="387">
        <v>42</v>
      </c>
      <c r="AJ29" s="387">
        <v>17</v>
      </c>
      <c r="AK29" s="387">
        <v>1</v>
      </c>
      <c r="AL29" s="387">
        <v>2</v>
      </c>
      <c r="AM29" s="387">
        <v>11</v>
      </c>
      <c r="AN29" s="387">
        <v>1</v>
      </c>
      <c r="AO29" s="387">
        <v>28</v>
      </c>
      <c r="AP29" s="387">
        <v>5</v>
      </c>
      <c r="AQ29" s="387">
        <v>7</v>
      </c>
      <c r="AR29" s="397">
        <v>14</v>
      </c>
      <c r="AS29" s="387"/>
      <c r="AT29" s="387"/>
      <c r="AU29" s="387"/>
      <c r="AV29" s="387"/>
      <c r="AW29" s="387"/>
      <c r="AX29" s="387"/>
      <c r="AY29" s="387"/>
      <c r="AZ29" s="387"/>
      <c r="BA29" s="387"/>
      <c r="BB29" s="387"/>
      <c r="BC29" s="387"/>
      <c r="BD29" s="387"/>
      <c r="BE29" s="387"/>
      <c r="BF29" s="387"/>
      <c r="BG29" s="398"/>
      <c r="BH29" s="398"/>
      <c r="BI29" s="398"/>
      <c r="BJ29" s="398"/>
      <c r="BK29" s="398"/>
      <c r="BL29" s="398"/>
      <c r="BM29" s="398"/>
      <c r="BN29" s="398"/>
      <c r="BO29" s="398"/>
      <c r="BP29" s="398"/>
      <c r="BQ29" s="398"/>
      <c r="BR29" s="398"/>
      <c r="BS29" s="398"/>
      <c r="BT29" s="398"/>
      <c r="BU29" s="398"/>
      <c r="BV29" s="398"/>
      <c r="BW29" s="398"/>
      <c r="BX29" s="398"/>
      <c r="BY29" s="398"/>
      <c r="BZ29" s="398"/>
    </row>
    <row r="30" spans="1:78" s="395" customFormat="1" ht="12" customHeight="1">
      <c r="A30" s="437" t="s">
        <v>490</v>
      </c>
      <c r="B30" s="381"/>
      <c r="C30" s="387"/>
      <c r="D30" s="387">
        <v>0</v>
      </c>
      <c r="E30" s="387">
        <v>0</v>
      </c>
      <c r="F30" s="387">
        <v>0</v>
      </c>
      <c r="G30" s="387">
        <v>0</v>
      </c>
      <c r="H30" s="387">
        <v>0</v>
      </c>
      <c r="I30" s="397">
        <v>0</v>
      </c>
      <c r="J30" s="387">
        <v>0</v>
      </c>
      <c r="K30" s="387">
        <v>0</v>
      </c>
      <c r="L30" s="387">
        <v>0</v>
      </c>
      <c r="M30" s="387">
        <v>0</v>
      </c>
      <c r="N30" s="387">
        <v>0</v>
      </c>
      <c r="O30" s="387">
        <v>0</v>
      </c>
      <c r="P30" s="397">
        <v>0</v>
      </c>
      <c r="Q30" s="387">
        <v>0</v>
      </c>
      <c r="R30" s="387">
        <v>0</v>
      </c>
      <c r="S30" s="387">
        <v>0</v>
      </c>
      <c r="T30" s="387">
        <v>0</v>
      </c>
      <c r="U30" s="387">
        <v>0</v>
      </c>
      <c r="V30" s="387">
        <v>0</v>
      </c>
      <c r="W30" s="387">
        <v>0</v>
      </c>
      <c r="X30" s="387">
        <v>0</v>
      </c>
      <c r="Y30" s="387">
        <v>0</v>
      </c>
      <c r="Z30" s="387">
        <v>0</v>
      </c>
      <c r="AA30" s="387">
        <v>0</v>
      </c>
      <c r="AB30" s="387">
        <v>0</v>
      </c>
      <c r="AC30" s="387">
        <v>0</v>
      </c>
      <c r="AD30" s="387">
        <v>0</v>
      </c>
      <c r="AE30" s="387">
        <v>0</v>
      </c>
      <c r="AF30" s="387">
        <v>0</v>
      </c>
      <c r="AG30" s="387">
        <v>0</v>
      </c>
      <c r="AH30" s="387">
        <v>0</v>
      </c>
      <c r="AI30" s="387">
        <v>0</v>
      </c>
      <c r="AJ30" s="387">
        <v>0</v>
      </c>
      <c r="AK30" s="387">
        <v>0</v>
      </c>
      <c r="AL30" s="387">
        <v>0</v>
      </c>
      <c r="AM30" s="387">
        <v>0</v>
      </c>
      <c r="AN30" s="387">
        <v>0</v>
      </c>
      <c r="AO30" s="387">
        <v>0</v>
      </c>
      <c r="AP30" s="387">
        <v>0</v>
      </c>
      <c r="AQ30" s="387">
        <v>0</v>
      </c>
      <c r="AR30" s="397">
        <v>1</v>
      </c>
      <c r="AS30" s="387"/>
      <c r="AT30" s="387"/>
      <c r="AU30" s="387"/>
      <c r="AV30" s="387"/>
      <c r="AW30" s="387"/>
      <c r="AX30" s="387"/>
      <c r="AY30" s="387"/>
      <c r="AZ30" s="387"/>
      <c r="BA30" s="387"/>
      <c r="BB30" s="387"/>
      <c r="BC30" s="387"/>
      <c r="BD30" s="387"/>
      <c r="BE30" s="387"/>
      <c r="BF30" s="387"/>
      <c r="BG30" s="398"/>
      <c r="BH30" s="398"/>
      <c r="BI30" s="398"/>
      <c r="BJ30" s="398"/>
      <c r="BK30" s="398"/>
      <c r="BL30" s="398"/>
      <c r="BM30" s="398"/>
      <c r="BN30" s="398"/>
      <c r="BO30" s="398"/>
      <c r="BP30" s="398"/>
      <c r="BQ30" s="398"/>
      <c r="BR30" s="398"/>
      <c r="BS30" s="398"/>
      <c r="BT30" s="398"/>
      <c r="BU30" s="398"/>
      <c r="BV30" s="398"/>
      <c r="BW30" s="398"/>
      <c r="BX30" s="398"/>
      <c r="BY30" s="398"/>
      <c r="BZ30" s="398"/>
    </row>
    <row r="31" spans="1:78" s="395" customFormat="1" ht="12" customHeight="1">
      <c r="A31" s="440" t="s">
        <v>491</v>
      </c>
      <c r="B31" s="381"/>
      <c r="C31" s="387"/>
      <c r="D31" s="387">
        <v>2</v>
      </c>
      <c r="E31" s="387">
        <v>0</v>
      </c>
      <c r="F31" s="387">
        <v>0</v>
      </c>
      <c r="G31" s="387">
        <v>1</v>
      </c>
      <c r="H31" s="387">
        <v>0</v>
      </c>
      <c r="I31" s="397">
        <v>1</v>
      </c>
      <c r="J31" s="387">
        <v>0</v>
      </c>
      <c r="K31" s="387">
        <v>0</v>
      </c>
      <c r="L31" s="387">
        <v>0</v>
      </c>
      <c r="M31" s="387">
        <v>0</v>
      </c>
      <c r="N31" s="387">
        <v>0</v>
      </c>
      <c r="O31" s="387">
        <v>0</v>
      </c>
      <c r="P31" s="397">
        <v>0</v>
      </c>
      <c r="Q31" s="387">
        <v>0</v>
      </c>
      <c r="R31" s="387">
        <v>0</v>
      </c>
      <c r="S31" s="387">
        <v>0</v>
      </c>
      <c r="T31" s="387">
        <v>0</v>
      </c>
      <c r="U31" s="387">
        <v>0</v>
      </c>
      <c r="V31" s="387">
        <v>0</v>
      </c>
      <c r="W31" s="387">
        <v>0</v>
      </c>
      <c r="X31" s="387">
        <v>0</v>
      </c>
      <c r="Y31" s="387">
        <v>0</v>
      </c>
      <c r="Z31" s="387">
        <v>0</v>
      </c>
      <c r="AA31" s="387">
        <v>0</v>
      </c>
      <c r="AB31" s="387">
        <v>0</v>
      </c>
      <c r="AC31" s="387">
        <v>0</v>
      </c>
      <c r="AD31" s="387">
        <v>0</v>
      </c>
      <c r="AE31" s="387">
        <v>0</v>
      </c>
      <c r="AF31" s="387">
        <v>0</v>
      </c>
      <c r="AG31" s="387">
        <v>0</v>
      </c>
      <c r="AH31" s="387">
        <v>0</v>
      </c>
      <c r="AI31" s="387">
        <v>0</v>
      </c>
      <c r="AJ31" s="387">
        <v>0</v>
      </c>
      <c r="AK31" s="387">
        <v>0</v>
      </c>
      <c r="AL31" s="387">
        <v>0</v>
      </c>
      <c r="AM31" s="387">
        <v>0</v>
      </c>
      <c r="AN31" s="387">
        <v>0</v>
      </c>
      <c r="AO31" s="387">
        <v>0</v>
      </c>
      <c r="AP31" s="387">
        <v>0</v>
      </c>
      <c r="AQ31" s="387">
        <v>0</v>
      </c>
      <c r="AR31" s="397">
        <v>0</v>
      </c>
      <c r="AS31" s="387"/>
      <c r="AT31" s="387"/>
      <c r="AU31" s="387"/>
      <c r="AV31" s="387"/>
      <c r="AW31" s="387"/>
      <c r="AX31" s="387"/>
      <c r="AY31" s="387"/>
      <c r="AZ31" s="387"/>
      <c r="BA31" s="387"/>
      <c r="BB31" s="387"/>
      <c r="BC31" s="387"/>
      <c r="BD31" s="387"/>
      <c r="BE31" s="387"/>
      <c r="BF31" s="387"/>
      <c r="BG31" s="398"/>
      <c r="BH31" s="398"/>
      <c r="BI31" s="398"/>
      <c r="BJ31" s="398"/>
      <c r="BK31" s="398"/>
      <c r="BL31" s="398"/>
      <c r="BM31" s="398"/>
      <c r="BN31" s="398"/>
      <c r="BO31" s="398"/>
      <c r="BP31" s="398"/>
      <c r="BQ31" s="398"/>
      <c r="BR31" s="398"/>
      <c r="BS31" s="398"/>
      <c r="BT31" s="398"/>
      <c r="BU31" s="398"/>
      <c r="BV31" s="398"/>
      <c r="BW31" s="398"/>
      <c r="BX31" s="398"/>
      <c r="BY31" s="398"/>
      <c r="BZ31" s="398"/>
    </row>
    <row r="32" spans="1:78" s="395" customFormat="1" ht="12" customHeight="1">
      <c r="A32" s="440" t="s">
        <v>492</v>
      </c>
      <c r="B32" s="381"/>
      <c r="C32" s="387"/>
      <c r="D32" s="387">
        <v>0</v>
      </c>
      <c r="E32" s="387">
        <v>0</v>
      </c>
      <c r="F32" s="387">
        <v>0</v>
      </c>
      <c r="G32" s="387">
        <v>2</v>
      </c>
      <c r="H32" s="387">
        <v>0</v>
      </c>
      <c r="I32" s="397">
        <v>0</v>
      </c>
      <c r="J32" s="387">
        <v>0</v>
      </c>
      <c r="K32" s="387">
        <v>0</v>
      </c>
      <c r="L32" s="387">
        <v>0</v>
      </c>
      <c r="M32" s="387">
        <v>0</v>
      </c>
      <c r="N32" s="387">
        <v>0</v>
      </c>
      <c r="O32" s="387">
        <v>0</v>
      </c>
      <c r="P32" s="397">
        <v>0</v>
      </c>
      <c r="Q32" s="387">
        <v>0</v>
      </c>
      <c r="R32" s="387">
        <v>0</v>
      </c>
      <c r="S32" s="387">
        <v>0</v>
      </c>
      <c r="T32" s="387">
        <v>0</v>
      </c>
      <c r="U32" s="387">
        <v>0</v>
      </c>
      <c r="V32" s="387">
        <v>0</v>
      </c>
      <c r="W32" s="387">
        <v>0</v>
      </c>
      <c r="X32" s="387">
        <v>0</v>
      </c>
      <c r="Y32" s="387">
        <v>0</v>
      </c>
      <c r="Z32" s="387">
        <v>0</v>
      </c>
      <c r="AA32" s="387">
        <v>0</v>
      </c>
      <c r="AB32" s="387">
        <v>0</v>
      </c>
      <c r="AC32" s="387">
        <v>0</v>
      </c>
      <c r="AD32" s="387">
        <v>0</v>
      </c>
      <c r="AE32" s="387">
        <v>0</v>
      </c>
      <c r="AF32" s="387">
        <v>0</v>
      </c>
      <c r="AG32" s="387">
        <v>0</v>
      </c>
      <c r="AH32" s="387">
        <v>0</v>
      </c>
      <c r="AI32" s="387">
        <v>0</v>
      </c>
      <c r="AJ32" s="387">
        <v>0</v>
      </c>
      <c r="AK32" s="387">
        <v>0</v>
      </c>
      <c r="AL32" s="387">
        <v>0</v>
      </c>
      <c r="AM32" s="387">
        <v>0</v>
      </c>
      <c r="AN32" s="387">
        <v>0</v>
      </c>
      <c r="AO32" s="387">
        <v>0</v>
      </c>
      <c r="AP32" s="387">
        <v>0</v>
      </c>
      <c r="AQ32" s="387">
        <v>0</v>
      </c>
      <c r="AR32" s="397">
        <v>0</v>
      </c>
      <c r="AS32" s="387"/>
      <c r="AT32" s="387"/>
      <c r="AU32" s="387"/>
      <c r="AV32" s="387"/>
      <c r="AW32" s="387"/>
      <c r="AX32" s="387"/>
      <c r="AY32" s="387"/>
      <c r="AZ32" s="387"/>
      <c r="BA32" s="387"/>
      <c r="BB32" s="387"/>
      <c r="BC32" s="387"/>
      <c r="BD32" s="387"/>
      <c r="BE32" s="387"/>
      <c r="BF32" s="387"/>
      <c r="BG32" s="398"/>
      <c r="BH32" s="398"/>
      <c r="BI32" s="398"/>
      <c r="BJ32" s="398"/>
      <c r="BK32" s="398"/>
      <c r="BL32" s="398"/>
      <c r="BM32" s="398"/>
      <c r="BN32" s="398"/>
      <c r="BO32" s="398"/>
      <c r="BP32" s="398"/>
      <c r="BQ32" s="398"/>
      <c r="BR32" s="398"/>
      <c r="BS32" s="398"/>
      <c r="BT32" s="398"/>
      <c r="BU32" s="398"/>
      <c r="BV32" s="398"/>
      <c r="BW32" s="398"/>
      <c r="BX32" s="398"/>
      <c r="BY32" s="398"/>
      <c r="BZ32" s="398"/>
    </row>
    <row r="33" spans="1:78" s="395" customFormat="1" ht="12" customHeight="1">
      <c r="A33" s="440" t="s">
        <v>493</v>
      </c>
      <c r="B33" s="381"/>
      <c r="C33" s="387"/>
      <c r="D33" s="387">
        <v>2</v>
      </c>
      <c r="E33" s="387">
        <v>0</v>
      </c>
      <c r="F33" s="387">
        <v>0</v>
      </c>
      <c r="G33" s="387">
        <v>0</v>
      </c>
      <c r="H33" s="387">
        <v>0</v>
      </c>
      <c r="I33" s="397">
        <v>0</v>
      </c>
      <c r="J33" s="387">
        <v>0</v>
      </c>
      <c r="K33" s="387">
        <v>0</v>
      </c>
      <c r="L33" s="387">
        <v>0</v>
      </c>
      <c r="M33" s="387">
        <v>0</v>
      </c>
      <c r="N33" s="387">
        <v>0</v>
      </c>
      <c r="O33" s="387">
        <v>0</v>
      </c>
      <c r="P33" s="397">
        <v>0</v>
      </c>
      <c r="Q33" s="387">
        <v>0</v>
      </c>
      <c r="R33" s="387">
        <v>0</v>
      </c>
      <c r="S33" s="387">
        <v>0</v>
      </c>
      <c r="T33" s="387">
        <v>0</v>
      </c>
      <c r="U33" s="387">
        <v>0</v>
      </c>
      <c r="V33" s="387">
        <v>0</v>
      </c>
      <c r="W33" s="387">
        <v>0</v>
      </c>
      <c r="X33" s="387">
        <v>0</v>
      </c>
      <c r="Y33" s="387">
        <v>0</v>
      </c>
      <c r="Z33" s="387">
        <v>0</v>
      </c>
      <c r="AA33" s="387">
        <v>0</v>
      </c>
      <c r="AB33" s="387">
        <v>0</v>
      </c>
      <c r="AC33" s="387">
        <v>0</v>
      </c>
      <c r="AD33" s="387">
        <v>0</v>
      </c>
      <c r="AE33" s="387">
        <v>0</v>
      </c>
      <c r="AF33" s="387">
        <v>0</v>
      </c>
      <c r="AG33" s="387">
        <v>0</v>
      </c>
      <c r="AH33" s="387">
        <v>0</v>
      </c>
      <c r="AI33" s="387">
        <v>0</v>
      </c>
      <c r="AJ33" s="387">
        <v>0</v>
      </c>
      <c r="AK33" s="387">
        <v>0</v>
      </c>
      <c r="AL33" s="387">
        <v>0</v>
      </c>
      <c r="AM33" s="387">
        <v>0</v>
      </c>
      <c r="AN33" s="387">
        <v>0</v>
      </c>
      <c r="AO33" s="387">
        <v>0</v>
      </c>
      <c r="AP33" s="387">
        <v>0</v>
      </c>
      <c r="AQ33" s="387">
        <v>0</v>
      </c>
      <c r="AR33" s="397">
        <v>0</v>
      </c>
      <c r="AS33" s="387"/>
      <c r="AT33" s="387"/>
      <c r="AU33" s="387"/>
      <c r="AV33" s="387"/>
      <c r="AW33" s="387"/>
      <c r="AX33" s="387"/>
      <c r="AY33" s="387"/>
      <c r="AZ33" s="387"/>
      <c r="BA33" s="387"/>
      <c r="BB33" s="387"/>
      <c r="BC33" s="387"/>
      <c r="BD33" s="387"/>
      <c r="BE33" s="387"/>
      <c r="BF33" s="387"/>
      <c r="BG33" s="398"/>
      <c r="BH33" s="398"/>
      <c r="BI33" s="398"/>
      <c r="BJ33" s="398"/>
      <c r="BK33" s="398"/>
      <c r="BL33" s="398"/>
      <c r="BM33" s="398"/>
      <c r="BN33" s="398"/>
      <c r="BO33" s="398"/>
      <c r="BP33" s="398"/>
      <c r="BQ33" s="398"/>
      <c r="BR33" s="398"/>
      <c r="BS33" s="398"/>
      <c r="BT33" s="398"/>
      <c r="BU33" s="398"/>
      <c r="BV33" s="398"/>
      <c r="BW33" s="398"/>
      <c r="BX33" s="398"/>
      <c r="BY33" s="398"/>
      <c r="BZ33" s="398"/>
    </row>
    <row r="34" spans="1:78" s="395" customFormat="1" ht="12" customHeight="1">
      <c r="A34" s="437" t="s">
        <v>494</v>
      </c>
      <c r="B34" s="381"/>
      <c r="C34" s="387"/>
      <c r="D34" s="399">
        <v>0</v>
      </c>
      <c r="E34" s="399">
        <v>0</v>
      </c>
      <c r="F34" s="399">
        <v>0</v>
      </c>
      <c r="G34" s="399">
        <v>0</v>
      </c>
      <c r="H34" s="399">
        <v>0</v>
      </c>
      <c r="I34" s="400">
        <v>0</v>
      </c>
      <c r="J34" s="387">
        <v>0</v>
      </c>
      <c r="K34" s="399">
        <v>0</v>
      </c>
      <c r="L34" s="399">
        <v>0</v>
      </c>
      <c r="M34" s="387">
        <v>0</v>
      </c>
      <c r="N34" s="387">
        <v>0</v>
      </c>
      <c r="O34" s="387">
        <v>0</v>
      </c>
      <c r="P34" s="397">
        <v>0</v>
      </c>
      <c r="Q34" s="399">
        <v>0</v>
      </c>
      <c r="R34" s="387">
        <v>0</v>
      </c>
      <c r="S34" s="387">
        <v>0</v>
      </c>
      <c r="T34" s="399">
        <v>0</v>
      </c>
      <c r="U34" s="387">
        <v>0</v>
      </c>
      <c r="V34" s="387">
        <v>0</v>
      </c>
      <c r="W34" s="387">
        <v>0</v>
      </c>
      <c r="X34" s="387">
        <v>0</v>
      </c>
      <c r="Y34" s="387">
        <v>0</v>
      </c>
      <c r="Z34" s="387">
        <v>0</v>
      </c>
      <c r="AA34" s="387">
        <v>0</v>
      </c>
      <c r="AB34" s="387">
        <v>0</v>
      </c>
      <c r="AC34" s="387">
        <v>0</v>
      </c>
      <c r="AD34" s="387">
        <v>0</v>
      </c>
      <c r="AE34" s="387">
        <v>0</v>
      </c>
      <c r="AF34" s="387">
        <v>0</v>
      </c>
      <c r="AG34" s="387">
        <v>0</v>
      </c>
      <c r="AH34" s="387">
        <v>0</v>
      </c>
      <c r="AI34" s="387">
        <v>0</v>
      </c>
      <c r="AJ34" s="387">
        <v>0</v>
      </c>
      <c r="AK34" s="387">
        <v>0</v>
      </c>
      <c r="AL34" s="387">
        <v>0</v>
      </c>
      <c r="AM34" s="387">
        <v>0</v>
      </c>
      <c r="AN34" s="387">
        <v>0</v>
      </c>
      <c r="AO34" s="387">
        <v>0</v>
      </c>
      <c r="AP34" s="387">
        <v>0</v>
      </c>
      <c r="AQ34" s="387">
        <v>0</v>
      </c>
      <c r="AR34" s="397">
        <v>20</v>
      </c>
      <c r="AS34" s="387"/>
      <c r="AT34" s="387"/>
      <c r="AU34" s="387"/>
      <c r="AV34" s="387"/>
      <c r="AW34" s="387"/>
      <c r="AX34" s="387"/>
      <c r="AY34" s="387"/>
      <c r="AZ34" s="387"/>
      <c r="BA34" s="387"/>
      <c r="BB34" s="387"/>
      <c r="BC34" s="387"/>
      <c r="BD34" s="387"/>
      <c r="BE34" s="387"/>
      <c r="BF34" s="387"/>
      <c r="BG34" s="398"/>
      <c r="BH34" s="398"/>
      <c r="BI34" s="398"/>
      <c r="BJ34" s="398"/>
      <c r="BK34" s="398"/>
      <c r="BL34" s="398"/>
      <c r="BM34" s="398"/>
      <c r="BN34" s="398"/>
      <c r="BO34" s="398"/>
      <c r="BP34" s="398"/>
      <c r="BQ34" s="398"/>
      <c r="BR34" s="398"/>
      <c r="BS34" s="398"/>
      <c r="BT34" s="398"/>
      <c r="BU34" s="398"/>
      <c r="BV34" s="398"/>
      <c r="BW34" s="398"/>
      <c r="BX34" s="398"/>
      <c r="BY34" s="398"/>
      <c r="BZ34" s="398"/>
    </row>
    <row r="35" spans="1:78" s="395" customFormat="1" ht="12" customHeight="1">
      <c r="A35" s="440" t="s">
        <v>495</v>
      </c>
      <c r="B35" s="381"/>
      <c r="C35" s="387"/>
      <c r="D35" s="387">
        <v>0</v>
      </c>
      <c r="E35" s="387">
        <v>0</v>
      </c>
      <c r="F35" s="387">
        <v>1</v>
      </c>
      <c r="G35" s="387">
        <v>0</v>
      </c>
      <c r="H35" s="387">
        <v>0</v>
      </c>
      <c r="I35" s="397">
        <v>1</v>
      </c>
      <c r="J35" s="387">
        <v>0</v>
      </c>
      <c r="K35" s="387">
        <v>0</v>
      </c>
      <c r="L35" s="387">
        <v>0</v>
      </c>
      <c r="M35" s="387">
        <v>0</v>
      </c>
      <c r="N35" s="387">
        <v>0</v>
      </c>
      <c r="O35" s="387">
        <v>0</v>
      </c>
      <c r="P35" s="397">
        <v>0</v>
      </c>
      <c r="Q35" s="387">
        <v>0</v>
      </c>
      <c r="R35" s="387">
        <v>0</v>
      </c>
      <c r="S35" s="387">
        <v>0</v>
      </c>
      <c r="T35" s="387">
        <v>0</v>
      </c>
      <c r="U35" s="387">
        <v>0</v>
      </c>
      <c r="V35" s="387">
        <v>0</v>
      </c>
      <c r="W35" s="387">
        <v>0</v>
      </c>
      <c r="X35" s="387">
        <v>0</v>
      </c>
      <c r="Y35" s="387">
        <v>0</v>
      </c>
      <c r="Z35" s="387">
        <v>0</v>
      </c>
      <c r="AA35" s="387">
        <v>0</v>
      </c>
      <c r="AB35" s="387">
        <v>0</v>
      </c>
      <c r="AC35" s="387">
        <v>0</v>
      </c>
      <c r="AD35" s="387">
        <v>0</v>
      </c>
      <c r="AE35" s="387">
        <v>0</v>
      </c>
      <c r="AF35" s="387">
        <v>0</v>
      </c>
      <c r="AG35" s="387">
        <v>0</v>
      </c>
      <c r="AH35" s="387">
        <v>0</v>
      </c>
      <c r="AI35" s="387">
        <v>0</v>
      </c>
      <c r="AJ35" s="387">
        <v>0</v>
      </c>
      <c r="AK35" s="387">
        <v>0</v>
      </c>
      <c r="AL35" s="387">
        <v>0</v>
      </c>
      <c r="AM35" s="387">
        <v>0</v>
      </c>
      <c r="AN35" s="387">
        <v>0</v>
      </c>
      <c r="AO35" s="387">
        <v>0</v>
      </c>
      <c r="AP35" s="387">
        <v>0</v>
      </c>
      <c r="AQ35" s="387">
        <v>0</v>
      </c>
      <c r="AR35" s="397">
        <v>0</v>
      </c>
      <c r="AS35" s="387"/>
      <c r="AT35" s="387"/>
      <c r="AU35" s="387"/>
      <c r="AV35" s="387"/>
      <c r="AW35" s="387"/>
      <c r="AX35" s="387"/>
      <c r="AY35" s="387"/>
      <c r="AZ35" s="387"/>
      <c r="BA35" s="387"/>
      <c r="BB35" s="387"/>
      <c r="BC35" s="387"/>
      <c r="BD35" s="387"/>
      <c r="BE35" s="387"/>
      <c r="BF35" s="387"/>
      <c r="BG35" s="398"/>
      <c r="BH35" s="398"/>
      <c r="BI35" s="398"/>
      <c r="BJ35" s="398"/>
      <c r="BK35" s="398"/>
      <c r="BL35" s="398"/>
      <c r="BM35" s="398"/>
      <c r="BN35" s="398"/>
      <c r="BO35" s="398"/>
      <c r="BP35" s="398"/>
      <c r="BQ35" s="398"/>
      <c r="BR35" s="398"/>
      <c r="BS35" s="398"/>
      <c r="BT35" s="398"/>
      <c r="BU35" s="398"/>
      <c r="BV35" s="398"/>
      <c r="BW35" s="398"/>
      <c r="BX35" s="398"/>
      <c r="BY35" s="398"/>
      <c r="BZ35" s="398"/>
    </row>
    <row r="36" spans="1:78" s="395" customFormat="1" ht="12" customHeight="1">
      <c r="A36" s="441" t="s">
        <v>496</v>
      </c>
      <c r="B36" s="381"/>
      <c r="C36" s="402"/>
      <c r="D36" s="387">
        <v>1</v>
      </c>
      <c r="E36" s="387">
        <v>4</v>
      </c>
      <c r="F36" s="387">
        <v>2</v>
      </c>
      <c r="G36" s="387">
        <v>3</v>
      </c>
      <c r="H36" s="387">
        <v>4</v>
      </c>
      <c r="I36" s="397">
        <v>0</v>
      </c>
      <c r="J36" s="387">
        <v>0</v>
      </c>
      <c r="K36" s="387">
        <v>0</v>
      </c>
      <c r="L36" s="387">
        <v>0</v>
      </c>
      <c r="M36" s="387">
        <v>0</v>
      </c>
      <c r="N36" s="387">
        <v>0</v>
      </c>
      <c r="O36" s="387">
        <v>0</v>
      </c>
      <c r="P36" s="397">
        <v>0</v>
      </c>
      <c r="Q36" s="387">
        <v>0</v>
      </c>
      <c r="R36" s="387">
        <v>0</v>
      </c>
      <c r="S36" s="387">
        <v>0</v>
      </c>
      <c r="T36" s="387">
        <v>0</v>
      </c>
      <c r="U36" s="387">
        <v>0</v>
      </c>
      <c r="V36" s="387">
        <v>0</v>
      </c>
      <c r="W36" s="387">
        <v>0</v>
      </c>
      <c r="X36" s="387">
        <v>0</v>
      </c>
      <c r="Y36" s="387">
        <v>0</v>
      </c>
      <c r="Z36" s="387">
        <v>0</v>
      </c>
      <c r="AA36" s="387">
        <v>0</v>
      </c>
      <c r="AB36" s="387">
        <v>0</v>
      </c>
      <c r="AC36" s="387">
        <v>0</v>
      </c>
      <c r="AD36" s="387">
        <v>0</v>
      </c>
      <c r="AE36" s="387">
        <v>0</v>
      </c>
      <c r="AF36" s="387">
        <v>0</v>
      </c>
      <c r="AG36" s="387">
        <v>0</v>
      </c>
      <c r="AH36" s="387">
        <v>0</v>
      </c>
      <c r="AI36" s="387">
        <v>0</v>
      </c>
      <c r="AJ36" s="387">
        <v>0</v>
      </c>
      <c r="AK36" s="387">
        <v>0</v>
      </c>
      <c r="AL36" s="387">
        <v>0</v>
      </c>
      <c r="AM36" s="387">
        <v>0</v>
      </c>
      <c r="AN36" s="387">
        <v>0</v>
      </c>
      <c r="AO36" s="387">
        <v>0</v>
      </c>
      <c r="AP36" s="387">
        <v>0</v>
      </c>
      <c r="AQ36" s="387">
        <v>0</v>
      </c>
      <c r="AR36" s="397">
        <v>0</v>
      </c>
      <c r="AS36" s="387"/>
      <c r="AT36" s="387"/>
      <c r="AU36" s="387"/>
      <c r="AV36" s="387"/>
      <c r="AW36" s="387"/>
      <c r="AX36" s="387"/>
      <c r="AY36" s="387"/>
      <c r="AZ36" s="387"/>
      <c r="BA36" s="387"/>
      <c r="BB36" s="387"/>
      <c r="BC36" s="387"/>
      <c r="BD36" s="387"/>
      <c r="BE36" s="387"/>
      <c r="BF36" s="387"/>
      <c r="BG36" s="398"/>
      <c r="BH36" s="398"/>
      <c r="BI36" s="398"/>
      <c r="BJ36" s="398"/>
      <c r="BK36" s="398"/>
      <c r="BL36" s="398"/>
      <c r="BM36" s="398"/>
      <c r="BN36" s="398"/>
      <c r="BO36" s="398"/>
      <c r="BP36" s="398"/>
      <c r="BQ36" s="398"/>
      <c r="BR36" s="398"/>
      <c r="BS36" s="398"/>
      <c r="BT36" s="398"/>
      <c r="BU36" s="398"/>
      <c r="BV36" s="398"/>
      <c r="BW36" s="398"/>
      <c r="BX36" s="398"/>
      <c r="BY36" s="398"/>
      <c r="BZ36" s="398"/>
    </row>
    <row r="37" spans="1:78" s="395" customFormat="1" ht="12" customHeight="1">
      <c r="A37" s="442" t="s">
        <v>497</v>
      </c>
      <c r="B37" s="381"/>
      <c r="C37" s="387"/>
      <c r="D37" s="387">
        <v>1</v>
      </c>
      <c r="E37" s="387">
        <v>0</v>
      </c>
      <c r="F37" s="387">
        <v>0</v>
      </c>
      <c r="G37" s="387">
        <v>0</v>
      </c>
      <c r="H37" s="387">
        <v>0</v>
      </c>
      <c r="I37" s="397">
        <v>0</v>
      </c>
      <c r="J37" s="387">
        <v>0</v>
      </c>
      <c r="K37" s="387">
        <v>0</v>
      </c>
      <c r="L37" s="387">
        <v>0</v>
      </c>
      <c r="M37" s="387">
        <v>0</v>
      </c>
      <c r="N37" s="387">
        <v>0</v>
      </c>
      <c r="O37" s="387">
        <v>0</v>
      </c>
      <c r="P37" s="397">
        <v>0</v>
      </c>
      <c r="Q37" s="387">
        <v>0</v>
      </c>
      <c r="R37" s="387">
        <v>0</v>
      </c>
      <c r="S37" s="387">
        <v>0</v>
      </c>
      <c r="T37" s="387">
        <v>0</v>
      </c>
      <c r="U37" s="387">
        <v>0</v>
      </c>
      <c r="V37" s="387">
        <v>0</v>
      </c>
      <c r="W37" s="387">
        <v>0</v>
      </c>
      <c r="X37" s="387">
        <v>0</v>
      </c>
      <c r="Y37" s="387">
        <v>0</v>
      </c>
      <c r="Z37" s="387">
        <v>0</v>
      </c>
      <c r="AA37" s="387">
        <v>0</v>
      </c>
      <c r="AB37" s="387">
        <v>0</v>
      </c>
      <c r="AC37" s="387">
        <v>0</v>
      </c>
      <c r="AD37" s="387">
        <v>0</v>
      </c>
      <c r="AE37" s="387">
        <v>0</v>
      </c>
      <c r="AF37" s="387">
        <v>0</v>
      </c>
      <c r="AG37" s="387">
        <v>0</v>
      </c>
      <c r="AH37" s="387">
        <v>0</v>
      </c>
      <c r="AI37" s="387">
        <v>0</v>
      </c>
      <c r="AJ37" s="387">
        <v>0</v>
      </c>
      <c r="AK37" s="387">
        <v>0</v>
      </c>
      <c r="AL37" s="387">
        <v>0</v>
      </c>
      <c r="AM37" s="387">
        <v>0</v>
      </c>
      <c r="AN37" s="387">
        <v>0</v>
      </c>
      <c r="AO37" s="387">
        <v>0</v>
      </c>
      <c r="AP37" s="387">
        <v>0</v>
      </c>
      <c r="AQ37" s="387">
        <v>0</v>
      </c>
      <c r="AR37" s="397">
        <v>0</v>
      </c>
      <c r="AS37" s="387"/>
      <c r="AT37" s="387"/>
      <c r="AU37" s="387"/>
      <c r="AV37" s="387"/>
      <c r="AW37" s="387"/>
      <c r="AX37" s="387"/>
      <c r="AY37" s="387"/>
      <c r="AZ37" s="387"/>
      <c r="BA37" s="387"/>
      <c r="BB37" s="387"/>
      <c r="BC37" s="387"/>
      <c r="BD37" s="387"/>
      <c r="BE37" s="387"/>
      <c r="BF37" s="387"/>
      <c r="BG37" s="398"/>
      <c r="BH37" s="398"/>
      <c r="BI37" s="398"/>
      <c r="BJ37" s="398"/>
      <c r="BK37" s="398"/>
      <c r="BL37" s="398"/>
      <c r="BM37" s="398"/>
      <c r="BN37" s="398"/>
      <c r="BO37" s="398"/>
      <c r="BP37" s="398"/>
      <c r="BQ37" s="398"/>
      <c r="BR37" s="398"/>
      <c r="BS37" s="398"/>
      <c r="BT37" s="398"/>
      <c r="BU37" s="398"/>
      <c r="BV37" s="398"/>
      <c r="BW37" s="398"/>
      <c r="BX37" s="398"/>
      <c r="BY37" s="398"/>
      <c r="BZ37" s="398"/>
    </row>
    <row r="38" spans="1:78" s="395" customFormat="1" ht="12" customHeight="1">
      <c r="A38" s="442" t="s">
        <v>498</v>
      </c>
      <c r="B38" s="381"/>
      <c r="C38" s="387"/>
      <c r="D38" s="387">
        <v>3</v>
      </c>
      <c r="E38" s="387">
        <v>2</v>
      </c>
      <c r="F38" s="387">
        <v>0</v>
      </c>
      <c r="G38" s="387">
        <v>2</v>
      </c>
      <c r="H38" s="387">
        <v>1</v>
      </c>
      <c r="I38" s="397">
        <v>3</v>
      </c>
      <c r="J38" s="387">
        <v>0</v>
      </c>
      <c r="K38" s="387">
        <v>0</v>
      </c>
      <c r="L38" s="387">
        <v>0</v>
      </c>
      <c r="M38" s="387">
        <v>0</v>
      </c>
      <c r="N38" s="387">
        <v>0</v>
      </c>
      <c r="O38" s="387">
        <v>0</v>
      </c>
      <c r="P38" s="397">
        <v>0</v>
      </c>
      <c r="Q38" s="387">
        <v>0</v>
      </c>
      <c r="R38" s="387">
        <v>0</v>
      </c>
      <c r="S38" s="387">
        <v>0</v>
      </c>
      <c r="T38" s="387">
        <v>0</v>
      </c>
      <c r="U38" s="387">
        <v>0</v>
      </c>
      <c r="V38" s="387">
        <v>0</v>
      </c>
      <c r="W38" s="387">
        <v>0</v>
      </c>
      <c r="X38" s="387">
        <v>0</v>
      </c>
      <c r="Y38" s="387">
        <v>0</v>
      </c>
      <c r="Z38" s="387">
        <v>0</v>
      </c>
      <c r="AA38" s="387">
        <v>0</v>
      </c>
      <c r="AB38" s="387">
        <v>0</v>
      </c>
      <c r="AC38" s="387">
        <v>0</v>
      </c>
      <c r="AD38" s="387">
        <v>0</v>
      </c>
      <c r="AE38" s="387">
        <v>0</v>
      </c>
      <c r="AF38" s="387">
        <v>0</v>
      </c>
      <c r="AG38" s="387">
        <v>0</v>
      </c>
      <c r="AH38" s="387">
        <v>0</v>
      </c>
      <c r="AI38" s="387">
        <v>0</v>
      </c>
      <c r="AJ38" s="387">
        <v>0</v>
      </c>
      <c r="AK38" s="387">
        <v>0</v>
      </c>
      <c r="AL38" s="387">
        <v>0</v>
      </c>
      <c r="AM38" s="387">
        <v>0</v>
      </c>
      <c r="AN38" s="387">
        <v>0</v>
      </c>
      <c r="AO38" s="387">
        <v>0</v>
      </c>
      <c r="AP38" s="387">
        <v>0</v>
      </c>
      <c r="AQ38" s="387">
        <v>0</v>
      </c>
      <c r="AR38" s="397">
        <v>0</v>
      </c>
      <c r="AS38" s="387"/>
      <c r="AT38" s="387"/>
      <c r="AU38" s="387"/>
      <c r="AV38" s="387"/>
      <c r="AW38" s="387"/>
      <c r="AX38" s="387"/>
      <c r="AY38" s="387"/>
      <c r="AZ38" s="387"/>
      <c r="BA38" s="387"/>
      <c r="BB38" s="387"/>
      <c r="BC38" s="387"/>
      <c r="BD38" s="387"/>
      <c r="BE38" s="387"/>
      <c r="BF38" s="387"/>
      <c r="BG38" s="398"/>
      <c r="BH38" s="398"/>
      <c r="BI38" s="398"/>
      <c r="BJ38" s="398"/>
      <c r="BK38" s="398"/>
      <c r="BL38" s="398"/>
      <c r="BM38" s="398"/>
      <c r="BN38" s="398"/>
      <c r="BO38" s="398"/>
      <c r="BP38" s="398"/>
      <c r="BQ38" s="398"/>
      <c r="BR38" s="398"/>
      <c r="BS38" s="398"/>
      <c r="BT38" s="398"/>
      <c r="BU38" s="398"/>
      <c r="BV38" s="398"/>
      <c r="BW38" s="398"/>
      <c r="BX38" s="398"/>
      <c r="BY38" s="398"/>
      <c r="BZ38" s="398"/>
    </row>
    <row r="39" spans="1:78" s="395" customFormat="1" ht="12" customHeight="1">
      <c r="A39" s="439" t="s">
        <v>707</v>
      </c>
      <c r="B39" s="381"/>
      <c r="C39" s="387"/>
      <c r="D39" s="387">
        <v>8</v>
      </c>
      <c r="E39" s="387">
        <v>7</v>
      </c>
      <c r="F39" s="387">
        <v>10</v>
      </c>
      <c r="G39" s="387">
        <v>17</v>
      </c>
      <c r="H39" s="387">
        <v>10</v>
      </c>
      <c r="I39" s="397">
        <v>21</v>
      </c>
      <c r="J39" s="387">
        <v>40</v>
      </c>
      <c r="K39" s="387">
        <v>31</v>
      </c>
      <c r="L39" s="387">
        <v>31</v>
      </c>
      <c r="M39" s="387">
        <v>14</v>
      </c>
      <c r="N39" s="387">
        <v>18</v>
      </c>
      <c r="O39" s="387">
        <v>40</v>
      </c>
      <c r="P39" s="397">
        <v>26</v>
      </c>
      <c r="Q39" s="387">
        <v>26</v>
      </c>
      <c r="R39" s="387">
        <v>49</v>
      </c>
      <c r="S39" s="387">
        <v>41</v>
      </c>
      <c r="T39" s="387">
        <v>45</v>
      </c>
      <c r="U39" s="387">
        <v>42</v>
      </c>
      <c r="V39" s="387">
        <v>92</v>
      </c>
      <c r="W39" s="387">
        <v>29</v>
      </c>
      <c r="X39" s="387">
        <v>28</v>
      </c>
      <c r="Y39" s="387">
        <v>61</v>
      </c>
      <c r="Z39" s="387">
        <v>49</v>
      </c>
      <c r="AA39" s="387">
        <v>54</v>
      </c>
      <c r="AB39" s="387">
        <v>40</v>
      </c>
      <c r="AC39" s="387">
        <v>28</v>
      </c>
      <c r="AD39" s="387">
        <v>27</v>
      </c>
      <c r="AE39" s="387">
        <v>33</v>
      </c>
      <c r="AF39" s="387">
        <v>31</v>
      </c>
      <c r="AG39" s="387">
        <v>25</v>
      </c>
      <c r="AH39" s="387">
        <v>55</v>
      </c>
      <c r="AI39" s="387">
        <v>57</v>
      </c>
      <c r="AJ39" s="387">
        <v>69</v>
      </c>
      <c r="AK39" s="387">
        <v>90</v>
      </c>
      <c r="AL39" s="387">
        <v>24</v>
      </c>
      <c r="AM39" s="387">
        <v>41</v>
      </c>
      <c r="AN39" s="387">
        <v>89</v>
      </c>
      <c r="AO39" s="387">
        <v>43</v>
      </c>
      <c r="AP39" s="387">
        <v>31</v>
      </c>
      <c r="AQ39" s="387">
        <v>25</v>
      </c>
      <c r="AR39" s="397">
        <v>38</v>
      </c>
      <c r="AS39" s="387"/>
      <c r="AT39" s="387"/>
      <c r="AU39" s="387"/>
      <c r="AV39" s="387"/>
      <c r="AW39" s="387"/>
      <c r="AX39" s="387"/>
      <c r="AY39" s="387"/>
      <c r="AZ39" s="387"/>
      <c r="BA39" s="387"/>
      <c r="BB39" s="387"/>
      <c r="BC39" s="387"/>
      <c r="BD39" s="387"/>
      <c r="BE39" s="387"/>
      <c r="BF39" s="387"/>
      <c r="BG39" s="398"/>
      <c r="BH39" s="398"/>
      <c r="BI39" s="398"/>
      <c r="BJ39" s="398"/>
      <c r="BK39" s="398"/>
      <c r="BL39" s="398"/>
      <c r="BM39" s="398"/>
      <c r="BN39" s="398"/>
      <c r="BO39" s="398"/>
      <c r="BP39" s="398"/>
      <c r="BQ39" s="398"/>
      <c r="BR39" s="398"/>
      <c r="BS39" s="398"/>
      <c r="BT39" s="398"/>
      <c r="BU39" s="398"/>
      <c r="BV39" s="398"/>
      <c r="BW39" s="398"/>
      <c r="BX39" s="398"/>
      <c r="BY39" s="398"/>
      <c r="BZ39" s="398"/>
    </row>
    <row r="40" spans="1:78" ht="14.25" customHeight="1">
      <c r="A40" s="436" t="s">
        <v>499</v>
      </c>
      <c r="B40" s="393"/>
      <c r="C40" s="382"/>
      <c r="D40" s="389"/>
      <c r="E40" s="389"/>
      <c r="F40" s="389"/>
      <c r="G40" s="389"/>
      <c r="H40" s="389"/>
      <c r="I40" s="390"/>
      <c r="J40" s="419"/>
      <c r="K40" s="419"/>
      <c r="L40" s="419"/>
      <c r="M40" s="419"/>
      <c r="N40" s="419"/>
      <c r="O40" s="419"/>
      <c r="P40" s="420"/>
      <c r="Q40" s="419"/>
      <c r="R40" s="419"/>
      <c r="S40" s="419"/>
      <c r="T40" s="419"/>
      <c r="U40" s="419"/>
      <c r="V40" s="419"/>
      <c r="W40" s="419"/>
      <c r="X40" s="419"/>
      <c r="Y40" s="419"/>
      <c r="Z40" s="419"/>
      <c r="AA40" s="419"/>
      <c r="AB40" s="419"/>
      <c r="AC40" s="421"/>
      <c r="AD40" s="421"/>
      <c r="AE40" s="421"/>
      <c r="AF40" s="421"/>
      <c r="AG40" s="421"/>
      <c r="AH40" s="419"/>
      <c r="AI40" s="419"/>
      <c r="AJ40" s="419"/>
      <c r="AK40" s="419"/>
      <c r="AL40" s="419"/>
      <c r="AM40" s="419"/>
      <c r="AN40" s="419"/>
      <c r="AO40" s="419"/>
      <c r="AP40" s="419"/>
      <c r="AQ40" s="419"/>
      <c r="AR40" s="420"/>
      <c r="AS40" s="419"/>
      <c r="AT40" s="419"/>
      <c r="AU40" s="419"/>
      <c r="AV40" s="419"/>
      <c r="AW40" s="419"/>
      <c r="AX40" s="419"/>
      <c r="AY40" s="419"/>
      <c r="AZ40" s="419"/>
      <c r="BA40" s="419"/>
      <c r="BB40" s="419"/>
      <c r="BC40" s="419"/>
      <c r="BD40" s="389"/>
      <c r="BE40" s="389"/>
      <c r="BF40" s="387"/>
      <c r="BG40" s="387"/>
      <c r="BH40" s="387"/>
      <c r="BI40" s="387"/>
      <c r="BJ40" s="398"/>
      <c r="BK40" s="387"/>
      <c r="BL40" s="387"/>
      <c r="BM40" s="387"/>
      <c r="BN40" s="387"/>
      <c r="BO40" s="387"/>
      <c r="BP40" s="387"/>
      <c r="BQ40" s="387"/>
      <c r="BR40" s="387"/>
      <c r="BS40" s="387"/>
      <c r="BT40" s="387"/>
      <c r="BU40" s="387"/>
      <c r="BV40" s="387"/>
      <c r="BW40" s="387"/>
      <c r="BX40" s="387"/>
      <c r="BY40" s="387"/>
      <c r="BZ40" s="387"/>
    </row>
    <row r="41" spans="1:78" ht="12" customHeight="1">
      <c r="A41" s="443" t="s">
        <v>500</v>
      </c>
      <c r="C41" s="402"/>
      <c r="D41" s="387">
        <v>1</v>
      </c>
      <c r="E41" s="387">
        <v>5</v>
      </c>
      <c r="F41" s="387">
        <v>0</v>
      </c>
      <c r="G41" s="387">
        <v>0</v>
      </c>
      <c r="H41" s="387">
        <v>0</v>
      </c>
      <c r="I41" s="397">
        <v>1</v>
      </c>
      <c r="J41" s="387">
        <v>5</v>
      </c>
      <c r="K41" s="399">
        <v>3</v>
      </c>
      <c r="L41" s="399">
        <v>6</v>
      </c>
      <c r="M41" s="387">
        <v>7</v>
      </c>
      <c r="N41" s="387">
        <v>11</v>
      </c>
      <c r="O41" s="387">
        <v>5</v>
      </c>
      <c r="P41" s="397">
        <v>16</v>
      </c>
      <c r="Q41" s="399">
        <v>5</v>
      </c>
      <c r="R41" s="387">
        <v>5</v>
      </c>
      <c r="S41" s="387">
        <v>10</v>
      </c>
      <c r="T41" s="399">
        <v>13</v>
      </c>
      <c r="U41" s="387">
        <v>2</v>
      </c>
      <c r="V41" s="387">
        <v>0</v>
      </c>
      <c r="W41" s="399">
        <v>0</v>
      </c>
      <c r="X41" s="399">
        <v>3</v>
      </c>
      <c r="Y41" s="399">
        <v>2</v>
      </c>
      <c r="Z41" s="387">
        <v>4</v>
      </c>
      <c r="AA41" s="387">
        <v>6</v>
      </c>
      <c r="AB41" s="387">
        <v>3</v>
      </c>
      <c r="AC41" s="399">
        <v>3</v>
      </c>
      <c r="AD41" s="387">
        <v>6</v>
      </c>
      <c r="AE41" s="387">
        <v>2</v>
      </c>
      <c r="AF41" s="387">
        <v>4</v>
      </c>
      <c r="AG41" s="387">
        <v>0</v>
      </c>
      <c r="AH41" s="387">
        <v>1</v>
      </c>
      <c r="AI41" s="387">
        <v>2</v>
      </c>
      <c r="AJ41" s="387">
        <v>1</v>
      </c>
      <c r="AK41" s="387">
        <v>5</v>
      </c>
      <c r="AL41" s="387">
        <v>3</v>
      </c>
      <c r="AM41" s="399">
        <v>0</v>
      </c>
      <c r="AN41" s="387">
        <v>6</v>
      </c>
      <c r="AO41" s="399">
        <v>1</v>
      </c>
      <c r="AP41" s="387">
        <v>2</v>
      </c>
      <c r="AQ41" s="387">
        <v>0</v>
      </c>
      <c r="AR41" s="400">
        <v>0</v>
      </c>
      <c r="AS41" s="387"/>
      <c r="AT41" s="387"/>
      <c r="AU41" s="387"/>
      <c r="AV41" s="399"/>
      <c r="AW41" s="399"/>
      <c r="AX41" s="387"/>
      <c r="AY41" s="387"/>
      <c r="AZ41" s="387"/>
      <c r="BA41" s="399"/>
      <c r="BB41" s="387"/>
      <c r="BC41" s="399"/>
      <c r="BD41" s="399"/>
      <c r="BE41" s="399"/>
      <c r="BF41" s="387"/>
      <c r="BG41" s="387"/>
      <c r="BH41" s="387"/>
      <c r="BI41" s="387"/>
      <c r="BJ41" s="398"/>
      <c r="BK41" s="387"/>
      <c r="BL41" s="387"/>
      <c r="BM41" s="387"/>
      <c r="BN41" s="387"/>
      <c r="BO41" s="387"/>
      <c r="BP41" s="387"/>
      <c r="BQ41" s="387"/>
      <c r="BR41" s="387"/>
      <c r="BS41" s="387"/>
      <c r="BT41" s="387"/>
      <c r="BU41" s="387"/>
      <c r="BV41" s="387"/>
      <c r="BW41" s="387"/>
      <c r="BX41" s="387"/>
      <c r="BY41" s="387"/>
      <c r="BZ41" s="387"/>
    </row>
    <row r="42" spans="1:78" s="395" customFormat="1" ht="12" customHeight="1">
      <c r="A42" s="437" t="s">
        <v>501</v>
      </c>
      <c r="B42" s="381"/>
      <c r="C42" s="387"/>
      <c r="D42" s="399">
        <v>0</v>
      </c>
      <c r="E42" s="399">
        <v>0</v>
      </c>
      <c r="F42" s="399">
        <v>0</v>
      </c>
      <c r="G42" s="399">
        <v>0</v>
      </c>
      <c r="H42" s="399">
        <v>0</v>
      </c>
      <c r="I42" s="400">
        <v>0</v>
      </c>
      <c r="J42" s="387">
        <v>3</v>
      </c>
      <c r="K42" s="399">
        <v>1</v>
      </c>
      <c r="L42" s="399">
        <v>0</v>
      </c>
      <c r="M42" s="387">
        <v>6</v>
      </c>
      <c r="N42" s="387">
        <v>2</v>
      </c>
      <c r="O42" s="387">
        <v>0</v>
      </c>
      <c r="P42" s="397">
        <v>2</v>
      </c>
      <c r="Q42" s="399">
        <v>1</v>
      </c>
      <c r="R42" s="387">
        <v>2</v>
      </c>
      <c r="S42" s="387">
        <v>1</v>
      </c>
      <c r="T42" s="399">
        <v>2</v>
      </c>
      <c r="U42" s="387">
        <v>9</v>
      </c>
      <c r="V42" s="387">
        <v>3</v>
      </c>
      <c r="W42" s="399">
        <v>5</v>
      </c>
      <c r="X42" s="399">
        <v>3</v>
      </c>
      <c r="Y42" s="399">
        <v>4</v>
      </c>
      <c r="Z42" s="387">
        <v>1</v>
      </c>
      <c r="AA42" s="387">
        <v>4</v>
      </c>
      <c r="AB42" s="387">
        <v>8</v>
      </c>
      <c r="AC42" s="399">
        <v>2</v>
      </c>
      <c r="AD42" s="387">
        <v>5</v>
      </c>
      <c r="AE42" s="387">
        <v>12</v>
      </c>
      <c r="AF42" s="387">
        <v>4</v>
      </c>
      <c r="AG42" s="387">
        <v>6</v>
      </c>
      <c r="AH42" s="387">
        <v>1</v>
      </c>
      <c r="AI42" s="387">
        <v>4</v>
      </c>
      <c r="AJ42" s="387">
        <v>3</v>
      </c>
      <c r="AK42" s="387">
        <v>0</v>
      </c>
      <c r="AL42" s="387">
        <v>2</v>
      </c>
      <c r="AM42" s="399">
        <v>0</v>
      </c>
      <c r="AN42" s="387">
        <v>4</v>
      </c>
      <c r="AO42" s="399">
        <v>0</v>
      </c>
      <c r="AP42" s="387">
        <v>0</v>
      </c>
      <c r="AQ42" s="387">
        <v>2</v>
      </c>
      <c r="AR42" s="400">
        <v>1</v>
      </c>
      <c r="AS42" s="387"/>
      <c r="AT42" s="387"/>
      <c r="AU42" s="387"/>
      <c r="AV42" s="399"/>
      <c r="AW42" s="399"/>
      <c r="AX42" s="387"/>
      <c r="AY42" s="387"/>
      <c r="AZ42" s="387"/>
      <c r="BA42" s="399"/>
      <c r="BB42" s="387"/>
      <c r="BC42" s="399"/>
      <c r="BD42" s="399"/>
      <c r="BE42" s="399"/>
      <c r="BF42" s="387"/>
      <c r="BG42" s="398"/>
      <c r="BH42" s="398"/>
      <c r="BI42" s="398"/>
      <c r="BJ42" s="398"/>
      <c r="BK42" s="398"/>
      <c r="BL42" s="398"/>
      <c r="BM42" s="398"/>
      <c r="BN42" s="398"/>
      <c r="BO42" s="398"/>
      <c r="BP42" s="398"/>
      <c r="BQ42" s="398"/>
      <c r="BR42" s="398"/>
      <c r="BS42" s="398"/>
      <c r="BT42" s="398"/>
      <c r="BU42" s="398"/>
      <c r="BV42" s="398"/>
      <c r="BW42" s="398"/>
      <c r="BX42" s="398"/>
      <c r="BY42" s="398"/>
      <c r="BZ42" s="398"/>
    </row>
    <row r="43" spans="1:78" s="395" customFormat="1" ht="12" customHeight="1">
      <c r="A43" s="437" t="s">
        <v>502</v>
      </c>
      <c r="B43" s="381"/>
      <c r="C43" s="387"/>
      <c r="D43" s="387">
        <v>3</v>
      </c>
      <c r="E43" s="387">
        <v>0</v>
      </c>
      <c r="F43" s="387">
        <v>13</v>
      </c>
      <c r="G43" s="387">
        <v>8</v>
      </c>
      <c r="H43" s="387">
        <v>14</v>
      </c>
      <c r="I43" s="397">
        <v>7</v>
      </c>
      <c r="J43" s="387">
        <v>2</v>
      </c>
      <c r="K43" s="399">
        <v>10</v>
      </c>
      <c r="L43" s="399">
        <v>7</v>
      </c>
      <c r="M43" s="387">
        <v>9</v>
      </c>
      <c r="N43" s="387">
        <v>10</v>
      </c>
      <c r="O43" s="387">
        <v>6</v>
      </c>
      <c r="P43" s="397">
        <v>8</v>
      </c>
      <c r="Q43" s="399">
        <v>19</v>
      </c>
      <c r="R43" s="387">
        <v>14</v>
      </c>
      <c r="S43" s="387">
        <v>20</v>
      </c>
      <c r="T43" s="399">
        <v>17</v>
      </c>
      <c r="U43" s="387">
        <v>16</v>
      </c>
      <c r="V43" s="387">
        <v>21</v>
      </c>
      <c r="W43" s="399">
        <v>10</v>
      </c>
      <c r="X43" s="399">
        <v>22</v>
      </c>
      <c r="Y43" s="399">
        <v>16</v>
      </c>
      <c r="Z43" s="387">
        <v>20</v>
      </c>
      <c r="AA43" s="387">
        <v>19</v>
      </c>
      <c r="AB43" s="387">
        <v>12</v>
      </c>
      <c r="AC43" s="399">
        <v>10</v>
      </c>
      <c r="AD43" s="387">
        <v>8</v>
      </c>
      <c r="AE43" s="387">
        <v>8</v>
      </c>
      <c r="AF43" s="387">
        <v>9</v>
      </c>
      <c r="AG43" s="387">
        <v>4</v>
      </c>
      <c r="AH43" s="387">
        <v>8</v>
      </c>
      <c r="AI43" s="387">
        <v>10</v>
      </c>
      <c r="AJ43" s="387">
        <v>3</v>
      </c>
      <c r="AK43" s="387">
        <v>3</v>
      </c>
      <c r="AL43" s="387">
        <v>12</v>
      </c>
      <c r="AM43" s="399">
        <v>8</v>
      </c>
      <c r="AN43" s="387">
        <v>11</v>
      </c>
      <c r="AO43" s="399">
        <v>14</v>
      </c>
      <c r="AP43" s="387">
        <v>4</v>
      </c>
      <c r="AQ43" s="387">
        <v>1</v>
      </c>
      <c r="AR43" s="400">
        <v>3</v>
      </c>
      <c r="AS43" s="387"/>
      <c r="AT43" s="387"/>
      <c r="AU43" s="387"/>
      <c r="AV43" s="399"/>
      <c r="AW43" s="399"/>
      <c r="AX43" s="387"/>
      <c r="AY43" s="387"/>
      <c r="AZ43" s="387"/>
      <c r="BA43" s="399"/>
      <c r="BB43" s="387"/>
      <c r="BC43" s="399"/>
      <c r="BD43" s="399"/>
      <c r="BE43" s="399"/>
      <c r="BF43" s="387"/>
      <c r="BG43" s="398"/>
      <c r="BH43" s="398"/>
      <c r="BI43" s="398"/>
      <c r="BJ43" s="398"/>
      <c r="BK43" s="398"/>
      <c r="BL43" s="398"/>
      <c r="BM43" s="398"/>
      <c r="BN43" s="398"/>
      <c r="BO43" s="398"/>
      <c r="BP43" s="398"/>
      <c r="BQ43" s="398"/>
      <c r="BR43" s="398"/>
      <c r="BS43" s="398"/>
      <c r="BT43" s="398"/>
      <c r="BU43" s="398"/>
      <c r="BV43" s="398"/>
      <c r="BW43" s="398"/>
      <c r="BX43" s="398"/>
      <c r="BY43" s="398"/>
      <c r="BZ43" s="398"/>
    </row>
    <row r="44" spans="1:78" s="395" customFormat="1" ht="12" customHeight="1">
      <c r="A44" s="438" t="s">
        <v>503</v>
      </c>
      <c r="B44" s="381"/>
      <c r="C44" s="402"/>
      <c r="D44" s="387">
        <v>0</v>
      </c>
      <c r="E44" s="387">
        <v>6</v>
      </c>
      <c r="F44" s="387">
        <v>1</v>
      </c>
      <c r="G44" s="387">
        <v>2</v>
      </c>
      <c r="H44" s="387">
        <v>0</v>
      </c>
      <c r="I44" s="397">
        <v>2</v>
      </c>
      <c r="J44" s="387">
        <v>0</v>
      </c>
      <c r="K44" s="387">
        <v>0</v>
      </c>
      <c r="L44" s="387">
        <v>0</v>
      </c>
      <c r="M44" s="387">
        <v>0</v>
      </c>
      <c r="N44" s="387">
        <v>0</v>
      </c>
      <c r="O44" s="387">
        <v>0</v>
      </c>
      <c r="P44" s="397">
        <v>0</v>
      </c>
      <c r="Q44" s="387">
        <v>0</v>
      </c>
      <c r="R44" s="387">
        <v>0</v>
      </c>
      <c r="S44" s="387">
        <v>0</v>
      </c>
      <c r="T44" s="387">
        <v>0</v>
      </c>
      <c r="U44" s="387">
        <v>0</v>
      </c>
      <c r="V44" s="387">
        <v>0</v>
      </c>
      <c r="W44" s="387">
        <v>0</v>
      </c>
      <c r="X44" s="387">
        <v>0</v>
      </c>
      <c r="Y44" s="387">
        <v>0</v>
      </c>
      <c r="Z44" s="387">
        <v>0</v>
      </c>
      <c r="AA44" s="387">
        <v>0</v>
      </c>
      <c r="AB44" s="387">
        <v>0</v>
      </c>
      <c r="AC44" s="387">
        <v>0</v>
      </c>
      <c r="AD44" s="387">
        <v>0</v>
      </c>
      <c r="AE44" s="387">
        <v>0</v>
      </c>
      <c r="AF44" s="387">
        <v>0</v>
      </c>
      <c r="AG44" s="387">
        <v>0</v>
      </c>
      <c r="AH44" s="387">
        <v>0</v>
      </c>
      <c r="AI44" s="387">
        <v>0</v>
      </c>
      <c r="AJ44" s="387">
        <v>0</v>
      </c>
      <c r="AK44" s="387">
        <v>0</v>
      </c>
      <c r="AL44" s="387">
        <v>0</v>
      </c>
      <c r="AM44" s="387">
        <v>0</v>
      </c>
      <c r="AN44" s="387">
        <v>0</v>
      </c>
      <c r="AO44" s="387">
        <v>0</v>
      </c>
      <c r="AP44" s="387">
        <v>0</v>
      </c>
      <c r="AQ44" s="387">
        <v>0</v>
      </c>
      <c r="AR44" s="397">
        <v>0</v>
      </c>
      <c r="AS44" s="387"/>
      <c r="AT44" s="387"/>
      <c r="AU44" s="387"/>
      <c r="AV44" s="387"/>
      <c r="AW44" s="387"/>
      <c r="AX44" s="387"/>
      <c r="AY44" s="387"/>
      <c r="AZ44" s="387"/>
      <c r="BA44" s="387"/>
      <c r="BB44" s="387"/>
      <c r="BC44" s="387"/>
      <c r="BD44" s="387"/>
      <c r="BE44" s="387"/>
      <c r="BF44" s="387"/>
      <c r="BG44" s="398"/>
      <c r="BH44" s="398"/>
      <c r="BI44" s="398"/>
      <c r="BJ44" s="398"/>
      <c r="BK44" s="398"/>
      <c r="BL44" s="398"/>
      <c r="BM44" s="398"/>
      <c r="BN44" s="398"/>
      <c r="BO44" s="398"/>
      <c r="BP44" s="398"/>
      <c r="BQ44" s="398"/>
      <c r="BR44" s="398"/>
      <c r="BS44" s="398"/>
      <c r="BT44" s="398"/>
      <c r="BU44" s="398"/>
      <c r="BV44" s="398"/>
      <c r="BW44" s="398"/>
      <c r="BX44" s="398"/>
      <c r="BY44" s="398"/>
      <c r="BZ44" s="398"/>
    </row>
    <row r="45" spans="1:78" s="395" customFormat="1" ht="12" customHeight="1">
      <c r="A45" s="438" t="s">
        <v>504</v>
      </c>
      <c r="B45" s="381"/>
      <c r="C45" s="402"/>
      <c r="D45" s="387">
        <v>1</v>
      </c>
      <c r="E45" s="387">
        <v>0</v>
      </c>
      <c r="F45" s="387">
        <v>1</v>
      </c>
      <c r="G45" s="387">
        <v>0</v>
      </c>
      <c r="H45" s="387">
        <v>0</v>
      </c>
      <c r="I45" s="397">
        <v>1</v>
      </c>
      <c r="J45" s="387">
        <v>0</v>
      </c>
      <c r="K45" s="387">
        <v>0</v>
      </c>
      <c r="L45" s="387">
        <v>0</v>
      </c>
      <c r="M45" s="387">
        <v>0</v>
      </c>
      <c r="N45" s="387">
        <v>0</v>
      </c>
      <c r="O45" s="387">
        <v>0</v>
      </c>
      <c r="P45" s="397">
        <v>0</v>
      </c>
      <c r="Q45" s="387">
        <v>0</v>
      </c>
      <c r="R45" s="387">
        <v>0</v>
      </c>
      <c r="S45" s="387">
        <v>0</v>
      </c>
      <c r="T45" s="387">
        <v>0</v>
      </c>
      <c r="U45" s="387">
        <v>0</v>
      </c>
      <c r="V45" s="387">
        <v>0</v>
      </c>
      <c r="W45" s="387">
        <v>0</v>
      </c>
      <c r="X45" s="387">
        <v>0</v>
      </c>
      <c r="Y45" s="387">
        <v>0</v>
      </c>
      <c r="Z45" s="387">
        <v>0</v>
      </c>
      <c r="AA45" s="387">
        <v>0</v>
      </c>
      <c r="AB45" s="387">
        <v>0</v>
      </c>
      <c r="AC45" s="387">
        <v>0</v>
      </c>
      <c r="AD45" s="387">
        <v>0</v>
      </c>
      <c r="AE45" s="387">
        <v>0</v>
      </c>
      <c r="AF45" s="387">
        <v>0</v>
      </c>
      <c r="AG45" s="387">
        <v>0</v>
      </c>
      <c r="AH45" s="387">
        <v>0</v>
      </c>
      <c r="AI45" s="387">
        <v>0</v>
      </c>
      <c r="AJ45" s="387">
        <v>0</v>
      </c>
      <c r="AK45" s="387">
        <v>0</v>
      </c>
      <c r="AL45" s="387">
        <v>0</v>
      </c>
      <c r="AM45" s="387">
        <v>0</v>
      </c>
      <c r="AN45" s="387">
        <v>0</v>
      </c>
      <c r="AO45" s="387">
        <v>0</v>
      </c>
      <c r="AP45" s="387">
        <v>0</v>
      </c>
      <c r="AQ45" s="387">
        <v>0</v>
      </c>
      <c r="AR45" s="397">
        <v>0</v>
      </c>
      <c r="AS45" s="387"/>
      <c r="AT45" s="387"/>
      <c r="AU45" s="387"/>
      <c r="AV45" s="387"/>
      <c r="AW45" s="387"/>
      <c r="AX45" s="387"/>
      <c r="AY45" s="387"/>
      <c r="AZ45" s="387"/>
      <c r="BA45" s="387"/>
      <c r="BB45" s="387"/>
      <c r="BC45" s="387"/>
      <c r="BD45" s="387"/>
      <c r="BE45" s="387"/>
      <c r="BF45" s="387"/>
      <c r="BG45" s="398"/>
      <c r="BH45" s="398"/>
      <c r="BI45" s="398"/>
      <c r="BJ45" s="398"/>
      <c r="BK45" s="398"/>
      <c r="BL45" s="398"/>
      <c r="BM45" s="398"/>
      <c r="BN45" s="398"/>
      <c r="BO45" s="398"/>
      <c r="BP45" s="398"/>
      <c r="BQ45" s="398"/>
      <c r="BR45" s="398"/>
      <c r="BS45" s="398"/>
      <c r="BT45" s="398"/>
      <c r="BU45" s="398"/>
      <c r="BV45" s="398"/>
      <c r="BW45" s="398"/>
      <c r="BX45" s="398"/>
      <c r="BY45" s="398"/>
      <c r="BZ45" s="398"/>
    </row>
    <row r="46" spans="1:78" s="395" customFormat="1" ht="12" customHeight="1">
      <c r="A46" s="437" t="s">
        <v>505</v>
      </c>
      <c r="B46" s="381"/>
      <c r="C46" s="387"/>
      <c r="D46" s="399">
        <v>0</v>
      </c>
      <c r="E46" s="399">
        <v>0</v>
      </c>
      <c r="F46" s="399">
        <v>0</v>
      </c>
      <c r="G46" s="399">
        <v>0</v>
      </c>
      <c r="H46" s="399">
        <v>0</v>
      </c>
      <c r="I46" s="400">
        <v>0</v>
      </c>
      <c r="J46" s="387">
        <v>2</v>
      </c>
      <c r="K46" s="399">
        <v>0</v>
      </c>
      <c r="L46" s="399">
        <v>0</v>
      </c>
      <c r="M46" s="387">
        <v>0</v>
      </c>
      <c r="N46" s="387">
        <v>1</v>
      </c>
      <c r="O46" s="387">
        <v>4</v>
      </c>
      <c r="P46" s="397">
        <v>3</v>
      </c>
      <c r="Q46" s="399">
        <v>10</v>
      </c>
      <c r="R46" s="387">
        <v>5</v>
      </c>
      <c r="S46" s="387">
        <v>5</v>
      </c>
      <c r="T46" s="399">
        <v>17</v>
      </c>
      <c r="U46" s="387">
        <v>10</v>
      </c>
      <c r="V46" s="387">
        <v>6</v>
      </c>
      <c r="W46" s="399">
        <v>19</v>
      </c>
      <c r="X46" s="399">
        <v>10</v>
      </c>
      <c r="Y46" s="399">
        <v>4</v>
      </c>
      <c r="Z46" s="387">
        <v>6</v>
      </c>
      <c r="AA46" s="387">
        <v>7</v>
      </c>
      <c r="AB46" s="387">
        <v>7</v>
      </c>
      <c r="AC46" s="387">
        <v>0</v>
      </c>
      <c r="AD46" s="387">
        <v>7</v>
      </c>
      <c r="AE46" s="387">
        <v>5</v>
      </c>
      <c r="AF46" s="387">
        <v>4</v>
      </c>
      <c r="AG46" s="387">
        <v>7</v>
      </c>
      <c r="AH46" s="387">
        <v>1</v>
      </c>
      <c r="AI46" s="387">
        <v>1</v>
      </c>
      <c r="AJ46" s="387">
        <v>3</v>
      </c>
      <c r="AK46" s="387">
        <v>3</v>
      </c>
      <c r="AL46" s="387">
        <v>2</v>
      </c>
      <c r="AM46" s="387">
        <v>3</v>
      </c>
      <c r="AN46" s="387">
        <v>3</v>
      </c>
      <c r="AO46" s="387">
        <v>8</v>
      </c>
      <c r="AP46" s="387">
        <v>3</v>
      </c>
      <c r="AQ46" s="387">
        <v>3</v>
      </c>
      <c r="AR46" s="397">
        <v>9</v>
      </c>
      <c r="AS46" s="387"/>
      <c r="AT46" s="387"/>
      <c r="AU46" s="387"/>
      <c r="AV46" s="387"/>
      <c r="AW46" s="387"/>
      <c r="AX46" s="387"/>
      <c r="AY46" s="387"/>
      <c r="AZ46" s="387"/>
      <c r="BA46" s="387"/>
      <c r="BB46" s="387"/>
      <c r="BC46" s="387"/>
      <c r="BD46" s="387"/>
      <c r="BE46" s="387"/>
      <c r="BF46" s="387"/>
      <c r="BG46" s="398"/>
      <c r="BH46" s="398"/>
      <c r="BI46" s="398"/>
      <c r="BJ46" s="398"/>
      <c r="BK46" s="398"/>
      <c r="BL46" s="398"/>
      <c r="BM46" s="398"/>
      <c r="BN46" s="398"/>
      <c r="BO46" s="398"/>
      <c r="BP46" s="398"/>
      <c r="BQ46" s="398"/>
      <c r="BR46" s="398"/>
      <c r="BS46" s="398"/>
      <c r="BT46" s="398"/>
      <c r="BU46" s="398"/>
      <c r="BV46" s="398"/>
      <c r="BW46" s="398"/>
      <c r="BX46" s="398"/>
      <c r="BY46" s="398"/>
      <c r="BZ46" s="398"/>
    </row>
    <row r="47" spans="1:78" s="395" customFormat="1" ht="12" customHeight="1">
      <c r="A47" s="437" t="s">
        <v>506</v>
      </c>
      <c r="B47" s="381"/>
      <c r="C47" s="387"/>
      <c r="D47" s="387">
        <v>0</v>
      </c>
      <c r="E47" s="387">
        <v>0</v>
      </c>
      <c r="F47" s="387">
        <v>0</v>
      </c>
      <c r="G47" s="387">
        <v>0</v>
      </c>
      <c r="H47" s="387">
        <v>2</v>
      </c>
      <c r="I47" s="397">
        <v>0</v>
      </c>
      <c r="J47" s="387">
        <v>3</v>
      </c>
      <c r="K47" s="387">
        <v>3</v>
      </c>
      <c r="L47" s="387">
        <v>0</v>
      </c>
      <c r="M47" s="387">
        <v>1</v>
      </c>
      <c r="N47" s="387">
        <v>1</v>
      </c>
      <c r="O47" s="387">
        <v>1</v>
      </c>
      <c r="P47" s="397">
        <v>6</v>
      </c>
      <c r="Q47" s="387">
        <v>3</v>
      </c>
      <c r="R47" s="387">
        <v>13</v>
      </c>
      <c r="S47" s="387">
        <v>19</v>
      </c>
      <c r="T47" s="387">
        <v>10</v>
      </c>
      <c r="U47" s="387">
        <v>11</v>
      </c>
      <c r="V47" s="387">
        <v>2</v>
      </c>
      <c r="W47" s="399">
        <v>13</v>
      </c>
      <c r="X47" s="399">
        <v>7</v>
      </c>
      <c r="Y47" s="387">
        <v>0</v>
      </c>
      <c r="Z47" s="387">
        <v>2</v>
      </c>
      <c r="AA47" s="387">
        <v>7</v>
      </c>
      <c r="AB47" s="387">
        <v>8</v>
      </c>
      <c r="AC47" s="387">
        <v>0</v>
      </c>
      <c r="AD47" s="387">
        <v>11</v>
      </c>
      <c r="AE47" s="387">
        <v>6</v>
      </c>
      <c r="AF47" s="387">
        <v>8</v>
      </c>
      <c r="AG47" s="387">
        <v>7</v>
      </c>
      <c r="AH47" s="387">
        <v>3</v>
      </c>
      <c r="AI47" s="387">
        <v>0</v>
      </c>
      <c r="AJ47" s="387">
        <v>1</v>
      </c>
      <c r="AK47" s="387">
        <v>3</v>
      </c>
      <c r="AL47" s="387">
        <v>6</v>
      </c>
      <c r="AM47" s="387">
        <v>0</v>
      </c>
      <c r="AN47" s="387">
        <v>6</v>
      </c>
      <c r="AO47" s="387">
        <v>4</v>
      </c>
      <c r="AP47" s="387">
        <v>1</v>
      </c>
      <c r="AQ47" s="387">
        <v>9</v>
      </c>
      <c r="AR47" s="397">
        <v>7</v>
      </c>
      <c r="AS47" s="387"/>
      <c r="AT47" s="387"/>
      <c r="AU47" s="387"/>
      <c r="AV47" s="387"/>
      <c r="AW47" s="387"/>
      <c r="AX47" s="387"/>
      <c r="AY47" s="387"/>
      <c r="AZ47" s="387"/>
      <c r="BA47" s="387"/>
      <c r="BB47" s="387"/>
      <c r="BC47" s="387"/>
      <c r="BD47" s="387"/>
      <c r="BE47" s="387"/>
      <c r="BF47" s="387"/>
      <c r="BG47" s="398"/>
      <c r="BH47" s="398"/>
      <c r="BI47" s="398"/>
      <c r="BJ47" s="398"/>
      <c r="BK47" s="398"/>
      <c r="BL47" s="398"/>
      <c r="BM47" s="398"/>
      <c r="BN47" s="398"/>
      <c r="BO47" s="398"/>
      <c r="BP47" s="398"/>
      <c r="BQ47" s="398"/>
      <c r="BR47" s="398"/>
      <c r="BS47" s="398"/>
      <c r="BT47" s="398"/>
      <c r="BU47" s="398"/>
      <c r="BV47" s="398"/>
      <c r="BW47" s="398"/>
      <c r="BX47" s="398"/>
      <c r="BY47" s="398"/>
      <c r="BZ47" s="398"/>
    </row>
    <row r="48" spans="1:78" s="395" customFormat="1" ht="12" customHeight="1">
      <c r="A48" s="438" t="s">
        <v>507</v>
      </c>
      <c r="B48" s="381"/>
      <c r="C48" s="402"/>
      <c r="D48" s="387">
        <v>0</v>
      </c>
      <c r="E48" s="387">
        <v>2</v>
      </c>
      <c r="F48" s="387">
        <v>0</v>
      </c>
      <c r="G48" s="387">
        <v>0</v>
      </c>
      <c r="H48" s="387">
        <v>0</v>
      </c>
      <c r="I48" s="397">
        <v>0</v>
      </c>
      <c r="J48" s="387">
        <v>0</v>
      </c>
      <c r="K48" s="387">
        <v>0</v>
      </c>
      <c r="L48" s="387">
        <v>0</v>
      </c>
      <c r="M48" s="387">
        <v>0</v>
      </c>
      <c r="N48" s="387">
        <v>0</v>
      </c>
      <c r="O48" s="387">
        <v>0</v>
      </c>
      <c r="P48" s="397">
        <v>0</v>
      </c>
      <c r="Q48" s="387">
        <v>0</v>
      </c>
      <c r="R48" s="387">
        <v>0</v>
      </c>
      <c r="S48" s="387">
        <v>0</v>
      </c>
      <c r="T48" s="387">
        <v>0</v>
      </c>
      <c r="U48" s="387">
        <v>0</v>
      </c>
      <c r="V48" s="387">
        <v>0</v>
      </c>
      <c r="W48" s="387">
        <v>0</v>
      </c>
      <c r="X48" s="387">
        <v>0</v>
      </c>
      <c r="Y48" s="387">
        <v>0</v>
      </c>
      <c r="Z48" s="387">
        <v>0</v>
      </c>
      <c r="AA48" s="387">
        <v>0</v>
      </c>
      <c r="AB48" s="387">
        <v>0</v>
      </c>
      <c r="AC48" s="387">
        <v>0</v>
      </c>
      <c r="AD48" s="387">
        <v>0</v>
      </c>
      <c r="AE48" s="387">
        <v>0</v>
      </c>
      <c r="AF48" s="387">
        <v>0</v>
      </c>
      <c r="AG48" s="387">
        <v>0</v>
      </c>
      <c r="AH48" s="387">
        <v>0</v>
      </c>
      <c r="AI48" s="387">
        <v>0</v>
      </c>
      <c r="AJ48" s="387">
        <v>0</v>
      </c>
      <c r="AK48" s="387">
        <v>0</v>
      </c>
      <c r="AL48" s="387">
        <v>0</v>
      </c>
      <c r="AM48" s="387">
        <v>0</v>
      </c>
      <c r="AN48" s="387">
        <v>0</v>
      </c>
      <c r="AO48" s="387">
        <v>0</v>
      </c>
      <c r="AP48" s="387">
        <v>0</v>
      </c>
      <c r="AQ48" s="387">
        <v>0</v>
      </c>
      <c r="AR48" s="397">
        <v>0</v>
      </c>
      <c r="AS48" s="387"/>
      <c r="AT48" s="387"/>
      <c r="AU48" s="387"/>
      <c r="AV48" s="387"/>
      <c r="AW48" s="387"/>
      <c r="AX48" s="387"/>
      <c r="AY48" s="387"/>
      <c r="AZ48" s="387"/>
      <c r="BA48" s="387"/>
      <c r="BB48" s="387"/>
      <c r="BC48" s="387"/>
      <c r="BD48" s="387"/>
      <c r="BE48" s="387"/>
      <c r="BF48" s="387"/>
      <c r="BG48" s="398"/>
      <c r="BH48" s="398"/>
      <c r="BI48" s="398"/>
      <c r="BJ48" s="398"/>
      <c r="BK48" s="398"/>
      <c r="BL48" s="398"/>
      <c r="BM48" s="398"/>
      <c r="BN48" s="398"/>
      <c r="BO48" s="398"/>
      <c r="BP48" s="398"/>
      <c r="BQ48" s="398"/>
      <c r="BR48" s="398"/>
      <c r="BS48" s="398"/>
      <c r="BT48" s="398"/>
      <c r="BU48" s="398"/>
      <c r="BV48" s="398"/>
      <c r="BW48" s="398"/>
      <c r="BX48" s="398"/>
      <c r="BY48" s="398"/>
      <c r="BZ48" s="398"/>
    </row>
    <row r="49" spans="1:78" s="395" customFormat="1" ht="12" customHeight="1">
      <c r="A49" s="437" t="s">
        <v>508</v>
      </c>
      <c r="B49" s="396" t="s">
        <v>509</v>
      </c>
      <c r="C49" s="449" t="s">
        <v>10</v>
      </c>
      <c r="D49" s="387">
        <v>0</v>
      </c>
      <c r="E49" s="387">
        <v>0</v>
      </c>
      <c r="F49" s="387">
        <v>0</v>
      </c>
      <c r="G49" s="387">
        <v>1</v>
      </c>
      <c r="H49" s="387">
        <v>0</v>
      </c>
      <c r="I49" s="397">
        <v>0</v>
      </c>
      <c r="J49" s="387">
        <v>28</v>
      </c>
      <c r="K49" s="387">
        <v>37</v>
      </c>
      <c r="L49" s="387">
        <v>10</v>
      </c>
      <c r="M49" s="387">
        <v>7</v>
      </c>
      <c r="N49" s="387">
        <v>8</v>
      </c>
      <c r="O49" s="387">
        <v>14</v>
      </c>
      <c r="P49" s="397">
        <v>12</v>
      </c>
      <c r="Q49" s="387">
        <v>12</v>
      </c>
      <c r="R49" s="387">
        <v>15</v>
      </c>
      <c r="S49" s="387">
        <v>5</v>
      </c>
      <c r="T49" s="387">
        <v>10</v>
      </c>
      <c r="U49" s="387">
        <v>4</v>
      </c>
      <c r="V49" s="387">
        <v>12</v>
      </c>
      <c r="W49" s="399">
        <v>6</v>
      </c>
      <c r="X49" s="399">
        <v>4</v>
      </c>
      <c r="Y49" s="399">
        <v>8</v>
      </c>
      <c r="Z49" s="387">
        <v>6</v>
      </c>
      <c r="AA49" s="387">
        <v>1</v>
      </c>
      <c r="AB49" s="387">
        <v>3</v>
      </c>
      <c r="AC49" s="399">
        <v>7</v>
      </c>
      <c r="AD49" s="387">
        <v>4</v>
      </c>
      <c r="AE49" s="387">
        <v>1</v>
      </c>
      <c r="AF49" s="387">
        <v>3</v>
      </c>
      <c r="AG49" s="387">
        <v>2</v>
      </c>
      <c r="AH49" s="387">
        <v>2</v>
      </c>
      <c r="AI49" s="387">
        <v>2</v>
      </c>
      <c r="AJ49" s="387">
        <v>16</v>
      </c>
      <c r="AK49" s="387">
        <v>17</v>
      </c>
      <c r="AL49" s="387">
        <v>11</v>
      </c>
      <c r="AM49" s="399">
        <v>12</v>
      </c>
      <c r="AN49" s="387">
        <v>13</v>
      </c>
      <c r="AO49" s="399">
        <v>0</v>
      </c>
      <c r="AP49" s="387">
        <v>0</v>
      </c>
      <c r="AQ49" s="387">
        <v>0</v>
      </c>
      <c r="AR49" s="400">
        <v>3</v>
      </c>
      <c r="AS49" s="387"/>
      <c r="AT49" s="387"/>
      <c r="AU49" s="387"/>
      <c r="AV49" s="399"/>
      <c r="AW49" s="399"/>
      <c r="AX49" s="387"/>
      <c r="AY49" s="387"/>
      <c r="AZ49" s="387"/>
      <c r="BA49" s="399"/>
      <c r="BB49" s="387"/>
      <c r="BC49" s="399"/>
      <c r="BD49" s="399"/>
      <c r="BE49" s="399"/>
      <c r="BF49" s="387"/>
      <c r="BG49" s="398"/>
      <c r="BH49" s="398"/>
      <c r="BI49" s="398"/>
      <c r="BJ49" s="398"/>
      <c r="BK49" s="398"/>
      <c r="BL49" s="398"/>
      <c r="BM49" s="398"/>
      <c r="BN49" s="398"/>
      <c r="BO49" s="398"/>
      <c r="BP49" s="398"/>
      <c r="BQ49" s="398"/>
      <c r="BR49" s="398"/>
      <c r="BS49" s="398"/>
      <c r="BT49" s="398"/>
      <c r="BU49" s="398"/>
      <c r="BV49" s="398"/>
      <c r="BW49" s="398"/>
      <c r="BX49" s="398"/>
      <c r="BY49" s="398"/>
      <c r="BZ49" s="398"/>
    </row>
    <row r="50" spans="1:78" s="395" customFormat="1" ht="12" customHeight="1">
      <c r="A50" s="438" t="s">
        <v>510</v>
      </c>
      <c r="B50" s="401"/>
      <c r="C50" s="450" t="s">
        <v>511</v>
      </c>
      <c r="D50" s="387">
        <v>46</v>
      </c>
      <c r="E50" s="387">
        <v>65</v>
      </c>
      <c r="F50" s="387">
        <v>73</v>
      </c>
      <c r="G50" s="387">
        <v>76</v>
      </c>
      <c r="H50" s="387">
        <v>31</v>
      </c>
      <c r="I50" s="397">
        <v>44</v>
      </c>
      <c r="J50" s="387">
        <v>0</v>
      </c>
      <c r="K50" s="387">
        <v>0</v>
      </c>
      <c r="L50" s="387">
        <v>0</v>
      </c>
      <c r="M50" s="387">
        <v>0</v>
      </c>
      <c r="N50" s="387">
        <v>0</v>
      </c>
      <c r="O50" s="387">
        <v>0</v>
      </c>
      <c r="P50" s="397">
        <v>0</v>
      </c>
      <c r="Q50" s="387">
        <v>0</v>
      </c>
      <c r="R50" s="387">
        <v>0</v>
      </c>
      <c r="S50" s="387">
        <v>0</v>
      </c>
      <c r="T50" s="387">
        <v>0</v>
      </c>
      <c r="U50" s="387">
        <v>0</v>
      </c>
      <c r="V50" s="387">
        <v>0</v>
      </c>
      <c r="W50" s="387">
        <v>0</v>
      </c>
      <c r="X50" s="387">
        <v>0</v>
      </c>
      <c r="Y50" s="387">
        <v>0</v>
      </c>
      <c r="Z50" s="387">
        <v>0</v>
      </c>
      <c r="AA50" s="387">
        <v>0</v>
      </c>
      <c r="AB50" s="387">
        <v>0</v>
      </c>
      <c r="AC50" s="387">
        <v>0</v>
      </c>
      <c r="AD50" s="387">
        <v>0</v>
      </c>
      <c r="AE50" s="387">
        <v>0</v>
      </c>
      <c r="AF50" s="387">
        <v>0</v>
      </c>
      <c r="AG50" s="387">
        <v>0</v>
      </c>
      <c r="AH50" s="387">
        <v>0</v>
      </c>
      <c r="AI50" s="387">
        <v>0</v>
      </c>
      <c r="AJ50" s="387">
        <v>0</v>
      </c>
      <c r="AK50" s="387">
        <v>0</v>
      </c>
      <c r="AL50" s="387">
        <v>0</v>
      </c>
      <c r="AM50" s="387">
        <v>0</v>
      </c>
      <c r="AN50" s="387">
        <v>0</v>
      </c>
      <c r="AO50" s="387">
        <v>0</v>
      </c>
      <c r="AP50" s="387">
        <v>0</v>
      </c>
      <c r="AQ50" s="387">
        <v>0</v>
      </c>
      <c r="AR50" s="397">
        <v>0</v>
      </c>
      <c r="AS50" s="387"/>
      <c r="AT50" s="387"/>
      <c r="AU50" s="387"/>
      <c r="AV50" s="387"/>
      <c r="AW50" s="387"/>
      <c r="AX50" s="387"/>
      <c r="AY50" s="387"/>
      <c r="AZ50" s="387"/>
      <c r="BA50" s="387"/>
      <c r="BB50" s="387"/>
      <c r="BC50" s="387"/>
      <c r="BD50" s="387"/>
      <c r="BE50" s="387"/>
      <c r="BF50" s="387"/>
      <c r="BG50" s="398"/>
      <c r="BH50" s="398"/>
      <c r="BI50" s="398"/>
      <c r="BJ50" s="398"/>
      <c r="BK50" s="398"/>
      <c r="BL50" s="398"/>
      <c r="BM50" s="398"/>
      <c r="BN50" s="398"/>
      <c r="BO50" s="398"/>
      <c r="BP50" s="398"/>
      <c r="BQ50" s="398"/>
      <c r="BR50" s="398"/>
      <c r="BS50" s="398"/>
      <c r="BT50" s="398"/>
      <c r="BU50" s="398"/>
      <c r="BV50" s="398"/>
      <c r="BW50" s="398"/>
      <c r="BX50" s="398"/>
      <c r="BY50" s="398"/>
      <c r="BZ50" s="398"/>
    </row>
    <row r="51" spans="1:78" s="395" customFormat="1" ht="12" customHeight="1">
      <c r="A51" s="437" t="s">
        <v>512</v>
      </c>
      <c r="B51" s="403" t="s">
        <v>513</v>
      </c>
      <c r="C51" s="449" t="s">
        <v>10</v>
      </c>
      <c r="D51" s="387">
        <v>0</v>
      </c>
      <c r="E51" s="387">
        <v>0</v>
      </c>
      <c r="F51" s="387">
        <v>0</v>
      </c>
      <c r="G51" s="387">
        <v>4</v>
      </c>
      <c r="H51" s="387">
        <v>0</v>
      </c>
      <c r="I51" s="397">
        <v>0</v>
      </c>
      <c r="J51" s="387">
        <v>5</v>
      </c>
      <c r="K51" s="387">
        <v>6</v>
      </c>
      <c r="L51" s="387">
        <v>3</v>
      </c>
      <c r="M51" s="387">
        <v>8</v>
      </c>
      <c r="N51" s="387">
        <v>5</v>
      </c>
      <c r="O51" s="387">
        <v>11</v>
      </c>
      <c r="P51" s="397">
        <v>4</v>
      </c>
      <c r="Q51" s="387">
        <v>11</v>
      </c>
      <c r="R51" s="387">
        <v>30</v>
      </c>
      <c r="S51" s="387">
        <v>13</v>
      </c>
      <c r="T51" s="387">
        <v>13</v>
      </c>
      <c r="U51" s="387">
        <v>8</v>
      </c>
      <c r="V51" s="387">
        <v>9</v>
      </c>
      <c r="W51" s="399">
        <v>9</v>
      </c>
      <c r="X51" s="399">
        <v>10</v>
      </c>
      <c r="Y51" s="399">
        <v>2</v>
      </c>
      <c r="Z51" s="387">
        <v>9</v>
      </c>
      <c r="AA51" s="387">
        <v>6</v>
      </c>
      <c r="AB51" s="387">
        <v>15</v>
      </c>
      <c r="AC51" s="399">
        <v>19</v>
      </c>
      <c r="AD51" s="387">
        <v>22</v>
      </c>
      <c r="AE51" s="387">
        <v>13</v>
      </c>
      <c r="AF51" s="387">
        <v>28</v>
      </c>
      <c r="AG51" s="387">
        <v>3</v>
      </c>
      <c r="AH51" s="387">
        <v>5</v>
      </c>
      <c r="AI51" s="387">
        <v>10</v>
      </c>
      <c r="AJ51" s="387">
        <v>10</v>
      </c>
      <c r="AK51" s="387">
        <v>2</v>
      </c>
      <c r="AL51" s="387">
        <v>12</v>
      </c>
      <c r="AM51" s="399">
        <v>2</v>
      </c>
      <c r="AN51" s="387">
        <v>2</v>
      </c>
      <c r="AO51" s="399">
        <v>8</v>
      </c>
      <c r="AP51" s="387">
        <v>1</v>
      </c>
      <c r="AQ51" s="387">
        <v>2</v>
      </c>
      <c r="AR51" s="400">
        <v>7</v>
      </c>
      <c r="AS51" s="387"/>
      <c r="AT51" s="387"/>
      <c r="AU51" s="387"/>
      <c r="AV51" s="399"/>
      <c r="AW51" s="399"/>
      <c r="AX51" s="387"/>
      <c r="AY51" s="387"/>
      <c r="AZ51" s="387"/>
      <c r="BA51" s="399"/>
      <c r="BB51" s="387"/>
      <c r="BC51" s="399"/>
      <c r="BD51" s="399"/>
      <c r="BE51" s="399"/>
      <c r="BF51" s="387"/>
      <c r="BG51" s="398"/>
      <c r="BH51" s="398"/>
      <c r="BI51" s="398"/>
      <c r="BJ51" s="398"/>
      <c r="BK51" s="398"/>
      <c r="BL51" s="398"/>
      <c r="BM51" s="398"/>
      <c r="BN51" s="398"/>
      <c r="BO51" s="398"/>
      <c r="BP51" s="398"/>
      <c r="BQ51" s="398"/>
      <c r="BR51" s="398"/>
      <c r="BS51" s="398"/>
      <c r="BT51" s="398"/>
      <c r="BU51" s="398"/>
      <c r="BV51" s="398"/>
      <c r="BW51" s="398"/>
      <c r="BX51" s="398"/>
      <c r="BY51" s="398"/>
      <c r="BZ51" s="398"/>
    </row>
    <row r="52" spans="1:78" s="395" customFormat="1" ht="12" customHeight="1">
      <c r="A52" s="437" t="s">
        <v>514</v>
      </c>
      <c r="B52" s="396" t="s">
        <v>509</v>
      </c>
      <c r="C52" s="449" t="s">
        <v>10</v>
      </c>
      <c r="D52" s="387">
        <v>0</v>
      </c>
      <c r="E52" s="387">
        <v>0</v>
      </c>
      <c r="F52" s="387">
        <v>0</v>
      </c>
      <c r="G52" s="387">
        <v>0</v>
      </c>
      <c r="H52" s="387">
        <v>0</v>
      </c>
      <c r="I52" s="397">
        <v>0</v>
      </c>
      <c r="J52" s="387">
        <v>24</v>
      </c>
      <c r="K52" s="387">
        <v>8</v>
      </c>
      <c r="L52" s="387">
        <v>11</v>
      </c>
      <c r="M52" s="387">
        <v>1</v>
      </c>
      <c r="N52" s="387">
        <v>15</v>
      </c>
      <c r="O52" s="387">
        <v>5</v>
      </c>
      <c r="P52" s="397">
        <v>37</v>
      </c>
      <c r="Q52" s="387">
        <v>7</v>
      </c>
      <c r="R52" s="387">
        <v>16</v>
      </c>
      <c r="S52" s="387">
        <v>19</v>
      </c>
      <c r="T52" s="387">
        <v>8</v>
      </c>
      <c r="U52" s="387">
        <v>6</v>
      </c>
      <c r="V52" s="387">
        <v>4</v>
      </c>
      <c r="W52" s="399">
        <v>8</v>
      </c>
      <c r="X52" s="399">
        <v>4</v>
      </c>
      <c r="Y52" s="399">
        <v>4</v>
      </c>
      <c r="Z52" s="387">
        <v>8</v>
      </c>
      <c r="AA52" s="387">
        <v>0</v>
      </c>
      <c r="AB52" s="387">
        <v>0</v>
      </c>
      <c r="AC52" s="387">
        <v>1</v>
      </c>
      <c r="AD52" s="387">
        <v>0</v>
      </c>
      <c r="AE52" s="387">
        <v>0</v>
      </c>
      <c r="AF52" s="387">
        <v>0</v>
      </c>
      <c r="AG52" s="387">
        <v>0</v>
      </c>
      <c r="AH52" s="387">
        <v>1</v>
      </c>
      <c r="AI52" s="387">
        <v>1</v>
      </c>
      <c r="AJ52" s="387">
        <v>6</v>
      </c>
      <c r="AK52" s="387">
        <v>9</v>
      </c>
      <c r="AL52" s="387">
        <v>1</v>
      </c>
      <c r="AM52" s="387">
        <v>1</v>
      </c>
      <c r="AN52" s="387">
        <v>0</v>
      </c>
      <c r="AO52" s="387">
        <v>0</v>
      </c>
      <c r="AP52" s="387">
        <v>0</v>
      </c>
      <c r="AQ52" s="387">
        <v>0</v>
      </c>
      <c r="AR52" s="397">
        <v>0</v>
      </c>
      <c r="AS52" s="387"/>
      <c r="AT52" s="387"/>
      <c r="AU52" s="387"/>
      <c r="AV52" s="387"/>
      <c r="AW52" s="387"/>
      <c r="AX52" s="387"/>
      <c r="AY52" s="387"/>
      <c r="AZ52" s="387"/>
      <c r="BA52" s="387"/>
      <c r="BB52" s="387"/>
      <c r="BC52" s="387"/>
      <c r="BD52" s="387"/>
      <c r="BE52" s="387"/>
      <c r="BF52" s="387"/>
      <c r="BG52" s="398"/>
      <c r="BH52" s="398"/>
      <c r="BI52" s="398"/>
      <c r="BJ52" s="398"/>
      <c r="BK52" s="398"/>
      <c r="BL52" s="398"/>
      <c r="BM52" s="398"/>
      <c r="BN52" s="398"/>
      <c r="BO52" s="398"/>
      <c r="BP52" s="398"/>
      <c r="BQ52" s="398"/>
      <c r="BR52" s="398"/>
      <c r="BS52" s="398"/>
      <c r="BT52" s="398"/>
      <c r="BU52" s="398"/>
      <c r="BV52" s="398"/>
      <c r="BW52" s="398"/>
      <c r="BX52" s="398"/>
      <c r="BY52" s="398"/>
      <c r="BZ52" s="398"/>
    </row>
    <row r="53" spans="1:78" s="395" customFormat="1" ht="12" customHeight="1">
      <c r="A53" s="437" t="s">
        <v>515</v>
      </c>
      <c r="B53" s="396" t="s">
        <v>509</v>
      </c>
      <c r="C53" s="449" t="s">
        <v>10</v>
      </c>
      <c r="D53" s="387">
        <v>0</v>
      </c>
      <c r="E53" s="387">
        <v>0</v>
      </c>
      <c r="F53" s="387">
        <v>0</v>
      </c>
      <c r="G53" s="387">
        <v>0</v>
      </c>
      <c r="H53" s="387">
        <v>0</v>
      </c>
      <c r="I53" s="397">
        <v>0</v>
      </c>
      <c r="J53" s="387">
        <v>0</v>
      </c>
      <c r="K53" s="387">
        <v>0</v>
      </c>
      <c r="L53" s="387">
        <v>0</v>
      </c>
      <c r="M53" s="387">
        <v>0</v>
      </c>
      <c r="N53" s="387">
        <v>0</v>
      </c>
      <c r="O53" s="387">
        <v>0</v>
      </c>
      <c r="P53" s="397">
        <v>0</v>
      </c>
      <c r="Q53" s="387">
        <v>0</v>
      </c>
      <c r="R53" s="387">
        <v>0</v>
      </c>
      <c r="S53" s="387">
        <v>0</v>
      </c>
      <c r="T53" s="387">
        <v>0</v>
      </c>
      <c r="U53" s="387">
        <v>0</v>
      </c>
      <c r="V53" s="387">
        <v>0</v>
      </c>
      <c r="W53" s="387">
        <v>0</v>
      </c>
      <c r="X53" s="387">
        <v>0</v>
      </c>
      <c r="Y53" s="387">
        <v>0</v>
      </c>
      <c r="Z53" s="387">
        <v>0</v>
      </c>
      <c r="AA53" s="387">
        <v>0</v>
      </c>
      <c r="AB53" s="387">
        <v>0</v>
      </c>
      <c r="AC53" s="387">
        <v>0</v>
      </c>
      <c r="AD53" s="387">
        <v>0</v>
      </c>
      <c r="AE53" s="387">
        <v>0</v>
      </c>
      <c r="AF53" s="387">
        <v>0</v>
      </c>
      <c r="AG53" s="387">
        <v>2</v>
      </c>
      <c r="AH53" s="387">
        <v>0</v>
      </c>
      <c r="AI53" s="387">
        <v>4</v>
      </c>
      <c r="AJ53" s="387">
        <v>4</v>
      </c>
      <c r="AK53" s="387">
        <v>13</v>
      </c>
      <c r="AL53" s="387">
        <v>2</v>
      </c>
      <c r="AM53" s="387">
        <v>9</v>
      </c>
      <c r="AN53" s="387">
        <v>0</v>
      </c>
      <c r="AO53" s="387">
        <v>0</v>
      </c>
      <c r="AP53" s="387">
        <v>0</v>
      </c>
      <c r="AQ53" s="387">
        <v>0</v>
      </c>
      <c r="AR53" s="397">
        <v>0</v>
      </c>
      <c r="AS53" s="387"/>
      <c r="AT53" s="387"/>
      <c r="AU53" s="387"/>
      <c r="AV53" s="387"/>
      <c r="AW53" s="387"/>
      <c r="AX53" s="387"/>
      <c r="AY53" s="387"/>
      <c r="AZ53" s="387"/>
      <c r="BA53" s="387"/>
      <c r="BB53" s="387"/>
      <c r="BC53" s="387"/>
      <c r="BD53" s="387"/>
      <c r="BE53" s="387"/>
      <c r="BF53" s="387"/>
      <c r="BG53" s="398"/>
      <c r="BH53" s="398"/>
      <c r="BI53" s="398"/>
      <c r="BJ53" s="398"/>
      <c r="BK53" s="398"/>
      <c r="BL53" s="398"/>
      <c r="BM53" s="398"/>
      <c r="BN53" s="398"/>
      <c r="BO53" s="398"/>
      <c r="BP53" s="398"/>
      <c r="BQ53" s="398"/>
      <c r="BR53" s="398"/>
      <c r="BS53" s="398"/>
      <c r="BT53" s="398"/>
      <c r="BU53" s="398"/>
      <c r="BV53" s="398"/>
      <c r="BW53" s="398"/>
      <c r="BX53" s="398"/>
      <c r="BY53" s="398"/>
      <c r="BZ53" s="398"/>
    </row>
    <row r="54" spans="1:78" s="395" customFormat="1" ht="12" customHeight="1">
      <c r="A54" s="437" t="s">
        <v>516</v>
      </c>
      <c r="B54" s="387"/>
      <c r="C54" s="387"/>
      <c r="D54" s="399">
        <v>0</v>
      </c>
      <c r="E54" s="399">
        <v>0</v>
      </c>
      <c r="F54" s="399">
        <v>0</v>
      </c>
      <c r="G54" s="399">
        <v>0</v>
      </c>
      <c r="H54" s="399">
        <v>0</v>
      </c>
      <c r="I54" s="400">
        <v>0</v>
      </c>
      <c r="J54" s="404">
        <v>0</v>
      </c>
      <c r="K54" s="399">
        <v>0</v>
      </c>
      <c r="L54" s="399">
        <v>0</v>
      </c>
      <c r="M54" s="387">
        <v>0</v>
      </c>
      <c r="N54" s="387">
        <v>0</v>
      </c>
      <c r="O54" s="387">
        <v>0</v>
      </c>
      <c r="P54" s="397">
        <v>0</v>
      </c>
      <c r="Q54" s="399">
        <v>0</v>
      </c>
      <c r="R54" s="387">
        <v>0</v>
      </c>
      <c r="S54" s="387">
        <v>0</v>
      </c>
      <c r="T54" s="399">
        <v>2</v>
      </c>
      <c r="U54" s="387">
        <v>0</v>
      </c>
      <c r="V54" s="387">
        <v>0</v>
      </c>
      <c r="W54" s="387">
        <v>0</v>
      </c>
      <c r="X54" s="387">
        <v>0</v>
      </c>
      <c r="Y54" s="387">
        <v>0</v>
      </c>
      <c r="Z54" s="387">
        <v>0</v>
      </c>
      <c r="AA54" s="387">
        <v>0</v>
      </c>
      <c r="AB54" s="387">
        <v>16</v>
      </c>
      <c r="AC54" s="387">
        <v>17</v>
      </c>
      <c r="AD54" s="387">
        <v>0</v>
      </c>
      <c r="AE54" s="387">
        <v>0</v>
      </c>
      <c r="AF54" s="387">
        <v>0</v>
      </c>
      <c r="AG54" s="387">
        <v>0</v>
      </c>
      <c r="AH54" s="387">
        <v>0</v>
      </c>
      <c r="AI54" s="387">
        <v>0</v>
      </c>
      <c r="AJ54" s="387">
        <v>0</v>
      </c>
      <c r="AK54" s="387">
        <v>0</v>
      </c>
      <c r="AL54" s="387">
        <v>0</v>
      </c>
      <c r="AM54" s="387">
        <v>0</v>
      </c>
      <c r="AN54" s="387">
        <v>0</v>
      </c>
      <c r="AO54" s="387">
        <v>0</v>
      </c>
      <c r="AP54" s="387">
        <v>0</v>
      </c>
      <c r="AQ54" s="387">
        <v>0</v>
      </c>
      <c r="AR54" s="397">
        <v>0</v>
      </c>
      <c r="AS54" s="387"/>
      <c r="AT54" s="387"/>
      <c r="AU54" s="387"/>
      <c r="AV54" s="387"/>
      <c r="AW54" s="387"/>
      <c r="AX54" s="387"/>
      <c r="AY54" s="387"/>
      <c r="AZ54" s="387"/>
      <c r="BA54" s="387"/>
      <c r="BB54" s="387"/>
      <c r="BC54" s="387"/>
      <c r="BD54" s="387"/>
      <c r="BE54" s="387"/>
      <c r="BF54" s="387"/>
      <c r="BG54" s="398"/>
      <c r="BH54" s="398"/>
      <c r="BI54" s="398"/>
      <c r="BJ54" s="398"/>
      <c r="BK54" s="398"/>
      <c r="BL54" s="398"/>
      <c r="BM54" s="398"/>
      <c r="BN54" s="398"/>
      <c r="BO54" s="398"/>
      <c r="BP54" s="398"/>
      <c r="BQ54" s="398"/>
      <c r="BR54" s="398"/>
      <c r="BS54" s="398"/>
      <c r="BT54" s="398"/>
      <c r="BU54" s="398"/>
      <c r="BV54" s="398"/>
      <c r="BW54" s="398"/>
      <c r="BX54" s="398"/>
      <c r="BY54" s="398"/>
      <c r="BZ54" s="398"/>
    </row>
    <row r="55" spans="1:78" s="395" customFormat="1" ht="12" customHeight="1">
      <c r="A55" s="437" t="s">
        <v>517</v>
      </c>
      <c r="B55" s="403" t="s">
        <v>8</v>
      </c>
      <c r="C55" s="387"/>
      <c r="D55" s="399">
        <v>0</v>
      </c>
      <c r="E55" s="399">
        <v>0</v>
      </c>
      <c r="F55" s="399">
        <v>0</v>
      </c>
      <c r="G55" s="399">
        <v>0</v>
      </c>
      <c r="H55" s="399">
        <v>0</v>
      </c>
      <c r="I55" s="400">
        <v>0</v>
      </c>
      <c r="J55" s="387">
        <v>0</v>
      </c>
      <c r="K55" s="399">
        <v>0</v>
      </c>
      <c r="L55" s="399">
        <v>0</v>
      </c>
      <c r="M55" s="387">
        <v>1</v>
      </c>
      <c r="N55" s="387">
        <v>0</v>
      </c>
      <c r="O55" s="387">
        <v>0</v>
      </c>
      <c r="P55" s="397">
        <v>0</v>
      </c>
      <c r="Q55" s="399">
        <v>10</v>
      </c>
      <c r="R55" s="387">
        <v>1</v>
      </c>
      <c r="S55" s="387">
        <v>0</v>
      </c>
      <c r="T55" s="399">
        <v>1</v>
      </c>
      <c r="U55" s="387">
        <v>0</v>
      </c>
      <c r="V55" s="387">
        <v>0</v>
      </c>
      <c r="W55" s="387">
        <v>0</v>
      </c>
      <c r="X55" s="387">
        <v>0</v>
      </c>
      <c r="Y55" s="387">
        <v>0</v>
      </c>
      <c r="Z55" s="387">
        <v>0</v>
      </c>
      <c r="AA55" s="387">
        <v>0</v>
      </c>
      <c r="AB55" s="387">
        <v>0</v>
      </c>
      <c r="AC55" s="387">
        <v>0</v>
      </c>
      <c r="AD55" s="387">
        <v>0</v>
      </c>
      <c r="AE55" s="387">
        <v>0</v>
      </c>
      <c r="AF55" s="387">
        <v>0</v>
      </c>
      <c r="AG55" s="387">
        <v>0</v>
      </c>
      <c r="AH55" s="387">
        <v>0</v>
      </c>
      <c r="AI55" s="387">
        <v>0</v>
      </c>
      <c r="AJ55" s="387">
        <v>0</v>
      </c>
      <c r="AK55" s="387">
        <v>0</v>
      </c>
      <c r="AL55" s="387">
        <v>0</v>
      </c>
      <c r="AM55" s="387">
        <v>0</v>
      </c>
      <c r="AN55" s="387">
        <v>0</v>
      </c>
      <c r="AO55" s="387">
        <v>0</v>
      </c>
      <c r="AP55" s="387">
        <v>0</v>
      </c>
      <c r="AQ55" s="387">
        <v>0</v>
      </c>
      <c r="AR55" s="397">
        <v>0</v>
      </c>
      <c r="AS55" s="387"/>
      <c r="AT55" s="387"/>
      <c r="AU55" s="387"/>
      <c r="AV55" s="387"/>
      <c r="AW55" s="387"/>
      <c r="AX55" s="387"/>
      <c r="AY55" s="387"/>
      <c r="AZ55" s="387"/>
      <c r="BA55" s="387"/>
      <c r="BB55" s="387"/>
      <c r="BC55" s="387"/>
      <c r="BD55" s="387"/>
      <c r="BE55" s="387"/>
      <c r="BF55" s="387"/>
      <c r="BG55" s="398"/>
      <c r="BH55" s="398"/>
      <c r="BI55" s="398"/>
      <c r="BJ55" s="398"/>
      <c r="BK55" s="398"/>
      <c r="BL55" s="398"/>
      <c r="BM55" s="398"/>
      <c r="BN55" s="398"/>
      <c r="BO55" s="398"/>
      <c r="BP55" s="398"/>
      <c r="BQ55" s="398"/>
      <c r="BR55" s="398"/>
      <c r="BS55" s="398"/>
      <c r="BT55" s="398"/>
      <c r="BU55" s="398"/>
      <c r="BV55" s="398"/>
      <c r="BW55" s="398"/>
      <c r="BX55" s="398"/>
      <c r="BY55" s="398"/>
      <c r="BZ55" s="398"/>
    </row>
    <row r="56" spans="1:78" s="395" customFormat="1" ht="12" customHeight="1">
      <c r="A56" s="440" t="s">
        <v>518</v>
      </c>
      <c r="B56" s="387"/>
      <c r="C56" s="387"/>
      <c r="D56" s="387">
        <v>0</v>
      </c>
      <c r="E56" s="387">
        <v>4</v>
      </c>
      <c r="F56" s="387">
        <v>3</v>
      </c>
      <c r="G56" s="387">
        <v>1</v>
      </c>
      <c r="H56" s="387">
        <v>2</v>
      </c>
      <c r="I56" s="397">
        <v>7</v>
      </c>
      <c r="J56" s="387">
        <v>0</v>
      </c>
      <c r="K56" s="387">
        <v>0</v>
      </c>
      <c r="L56" s="387">
        <v>0</v>
      </c>
      <c r="M56" s="387">
        <v>0</v>
      </c>
      <c r="N56" s="387">
        <v>0</v>
      </c>
      <c r="O56" s="387">
        <v>0</v>
      </c>
      <c r="P56" s="397">
        <v>0</v>
      </c>
      <c r="Q56" s="387">
        <v>0</v>
      </c>
      <c r="R56" s="387">
        <v>0</v>
      </c>
      <c r="S56" s="387">
        <v>0</v>
      </c>
      <c r="T56" s="387">
        <v>0</v>
      </c>
      <c r="U56" s="387">
        <v>0</v>
      </c>
      <c r="V56" s="387">
        <v>0</v>
      </c>
      <c r="W56" s="387">
        <v>0</v>
      </c>
      <c r="X56" s="387">
        <v>0</v>
      </c>
      <c r="Y56" s="387">
        <v>0</v>
      </c>
      <c r="Z56" s="387">
        <v>0</v>
      </c>
      <c r="AA56" s="387">
        <v>0</v>
      </c>
      <c r="AB56" s="387">
        <v>0</v>
      </c>
      <c r="AC56" s="387">
        <v>0</v>
      </c>
      <c r="AD56" s="387">
        <v>0</v>
      </c>
      <c r="AE56" s="387">
        <v>0</v>
      </c>
      <c r="AF56" s="387">
        <v>0</v>
      </c>
      <c r="AG56" s="387">
        <v>0</v>
      </c>
      <c r="AH56" s="387">
        <v>0</v>
      </c>
      <c r="AI56" s="387">
        <v>0</v>
      </c>
      <c r="AJ56" s="387">
        <v>0</v>
      </c>
      <c r="AK56" s="387">
        <v>0</v>
      </c>
      <c r="AL56" s="387">
        <v>0</v>
      </c>
      <c r="AM56" s="387">
        <v>0</v>
      </c>
      <c r="AN56" s="387">
        <v>0</v>
      </c>
      <c r="AO56" s="387">
        <v>0</v>
      </c>
      <c r="AP56" s="387">
        <v>0</v>
      </c>
      <c r="AQ56" s="387">
        <v>0</v>
      </c>
      <c r="AR56" s="397">
        <v>0</v>
      </c>
      <c r="AS56" s="387"/>
      <c r="AT56" s="387"/>
      <c r="AU56" s="387"/>
      <c r="AV56" s="387"/>
      <c r="AW56" s="387"/>
      <c r="AX56" s="387"/>
      <c r="AY56" s="387"/>
      <c r="AZ56" s="387"/>
      <c r="BA56" s="387"/>
      <c r="BB56" s="387"/>
      <c r="BC56" s="387"/>
      <c r="BD56" s="387"/>
      <c r="BE56" s="387"/>
      <c r="BF56" s="387"/>
      <c r="BG56" s="398"/>
      <c r="BH56" s="398"/>
      <c r="BI56" s="398"/>
      <c r="BJ56" s="398"/>
      <c r="BK56" s="398"/>
      <c r="BL56" s="398"/>
      <c r="BM56" s="398"/>
      <c r="BN56" s="398"/>
      <c r="BO56" s="398"/>
      <c r="BP56" s="398"/>
      <c r="BQ56" s="398"/>
      <c r="BR56" s="398"/>
      <c r="BS56" s="398"/>
      <c r="BT56" s="398"/>
      <c r="BU56" s="398"/>
      <c r="BV56" s="398"/>
      <c r="BW56" s="398"/>
      <c r="BX56" s="398"/>
      <c r="BY56" s="398"/>
      <c r="BZ56" s="398"/>
    </row>
    <row r="57" spans="1:78" s="395" customFormat="1" ht="12" customHeight="1">
      <c r="A57" s="437" t="s">
        <v>519</v>
      </c>
      <c r="B57" s="405" t="s">
        <v>520</v>
      </c>
      <c r="C57" s="449" t="s">
        <v>10</v>
      </c>
      <c r="D57" s="399">
        <v>0</v>
      </c>
      <c r="E57" s="399">
        <v>0</v>
      </c>
      <c r="F57" s="399">
        <v>0</v>
      </c>
      <c r="G57" s="399">
        <v>0</v>
      </c>
      <c r="H57" s="399">
        <v>0</v>
      </c>
      <c r="I57" s="400">
        <v>0</v>
      </c>
      <c r="J57" s="387">
        <v>0</v>
      </c>
      <c r="K57" s="399">
        <v>0</v>
      </c>
      <c r="L57" s="399">
        <v>0</v>
      </c>
      <c r="M57" s="387">
        <v>0</v>
      </c>
      <c r="N57" s="387">
        <v>0</v>
      </c>
      <c r="O57" s="387">
        <v>0</v>
      </c>
      <c r="P57" s="397">
        <v>0</v>
      </c>
      <c r="Q57" s="399">
        <v>0</v>
      </c>
      <c r="R57" s="387">
        <v>0</v>
      </c>
      <c r="S57" s="387">
        <v>1</v>
      </c>
      <c r="T57" s="399">
        <v>0</v>
      </c>
      <c r="U57" s="387">
        <v>0</v>
      </c>
      <c r="V57" s="387">
        <v>0</v>
      </c>
      <c r="W57" s="399">
        <v>0</v>
      </c>
      <c r="X57" s="399">
        <v>0</v>
      </c>
      <c r="Y57" s="399">
        <v>0</v>
      </c>
      <c r="Z57" s="387">
        <v>0</v>
      </c>
      <c r="AA57" s="387">
        <v>7</v>
      </c>
      <c r="AB57" s="387">
        <v>1</v>
      </c>
      <c r="AC57" s="399">
        <v>0</v>
      </c>
      <c r="AD57" s="387">
        <v>0</v>
      </c>
      <c r="AE57" s="387">
        <v>0</v>
      </c>
      <c r="AF57" s="387">
        <v>10</v>
      </c>
      <c r="AG57" s="387">
        <v>0</v>
      </c>
      <c r="AH57" s="387">
        <v>2</v>
      </c>
      <c r="AI57" s="387">
        <v>0</v>
      </c>
      <c r="AJ57" s="387">
        <v>0</v>
      </c>
      <c r="AK57" s="387">
        <v>0</v>
      </c>
      <c r="AL57" s="387">
        <v>0</v>
      </c>
      <c r="AM57" s="399">
        <v>0</v>
      </c>
      <c r="AN57" s="387">
        <v>0</v>
      </c>
      <c r="AO57" s="399">
        <v>0</v>
      </c>
      <c r="AP57" s="387">
        <v>0</v>
      </c>
      <c r="AQ57" s="387">
        <v>0</v>
      </c>
      <c r="AR57" s="400">
        <v>0</v>
      </c>
      <c r="AS57" s="387"/>
      <c r="AT57" s="387"/>
      <c r="AU57" s="387"/>
      <c r="AV57" s="399"/>
      <c r="AW57" s="399"/>
      <c r="AX57" s="387"/>
      <c r="AY57" s="387"/>
      <c r="AZ57" s="387"/>
      <c r="BA57" s="399"/>
      <c r="BB57" s="387"/>
      <c r="BC57" s="399"/>
      <c r="BD57" s="399"/>
      <c r="BE57" s="399"/>
      <c r="BF57" s="387"/>
      <c r="BG57" s="398"/>
      <c r="BH57" s="398"/>
      <c r="BI57" s="398"/>
      <c r="BJ57" s="398"/>
      <c r="BK57" s="398"/>
      <c r="BL57" s="398"/>
      <c r="BM57" s="398"/>
      <c r="BN57" s="398"/>
      <c r="BO57" s="398"/>
      <c r="BP57" s="398"/>
      <c r="BQ57" s="398"/>
      <c r="BR57" s="398"/>
      <c r="BS57" s="398"/>
      <c r="BT57" s="398"/>
      <c r="BU57" s="398"/>
      <c r="BV57" s="398"/>
      <c r="BW57" s="398"/>
      <c r="BX57" s="398"/>
      <c r="BY57" s="398"/>
      <c r="BZ57" s="398"/>
    </row>
    <row r="58" spans="1:78" s="395" customFormat="1" ht="12" customHeight="1">
      <c r="A58" s="437" t="s">
        <v>521</v>
      </c>
      <c r="B58" s="405" t="s">
        <v>520</v>
      </c>
      <c r="C58" s="449" t="s">
        <v>10</v>
      </c>
      <c r="D58" s="387">
        <v>19</v>
      </c>
      <c r="E58" s="387">
        <v>8</v>
      </c>
      <c r="F58" s="387">
        <v>21</v>
      </c>
      <c r="G58" s="387">
        <v>9</v>
      </c>
      <c r="H58" s="387">
        <v>23</v>
      </c>
      <c r="I58" s="397">
        <v>24</v>
      </c>
      <c r="J58" s="387">
        <v>3</v>
      </c>
      <c r="K58" s="399">
        <v>3</v>
      </c>
      <c r="L58" s="399">
        <v>4</v>
      </c>
      <c r="M58" s="387">
        <v>14</v>
      </c>
      <c r="N58" s="387">
        <v>8</v>
      </c>
      <c r="O58" s="387">
        <v>12</v>
      </c>
      <c r="P58" s="397">
        <v>5</v>
      </c>
      <c r="Q58" s="399">
        <v>8</v>
      </c>
      <c r="R58" s="387">
        <v>3</v>
      </c>
      <c r="S58" s="387">
        <v>2</v>
      </c>
      <c r="T58" s="399">
        <v>9</v>
      </c>
      <c r="U58" s="387">
        <v>86</v>
      </c>
      <c r="V58" s="387">
        <v>8</v>
      </c>
      <c r="W58" s="399">
        <v>25</v>
      </c>
      <c r="X58" s="399">
        <v>14</v>
      </c>
      <c r="Y58" s="399">
        <v>18</v>
      </c>
      <c r="Z58" s="387">
        <v>16</v>
      </c>
      <c r="AA58" s="387">
        <v>45</v>
      </c>
      <c r="AB58" s="387">
        <v>79</v>
      </c>
      <c r="AC58" s="399">
        <v>90</v>
      </c>
      <c r="AD58" s="387">
        <v>62</v>
      </c>
      <c r="AE58" s="387">
        <v>136</v>
      </c>
      <c r="AF58" s="387">
        <v>70</v>
      </c>
      <c r="AG58" s="387">
        <v>50</v>
      </c>
      <c r="AH58" s="387">
        <v>10</v>
      </c>
      <c r="AI58" s="387">
        <v>23</v>
      </c>
      <c r="AJ58" s="387">
        <v>16</v>
      </c>
      <c r="AK58" s="387">
        <v>22</v>
      </c>
      <c r="AL58" s="387">
        <v>36</v>
      </c>
      <c r="AM58" s="399">
        <v>13</v>
      </c>
      <c r="AN58" s="387">
        <v>15</v>
      </c>
      <c r="AO58" s="399">
        <v>26</v>
      </c>
      <c r="AP58" s="387">
        <v>92</v>
      </c>
      <c r="AQ58" s="387">
        <v>27</v>
      </c>
      <c r="AR58" s="400">
        <v>15</v>
      </c>
      <c r="AS58" s="387"/>
      <c r="AT58" s="387"/>
      <c r="AU58" s="387"/>
      <c r="AV58" s="399"/>
      <c r="AW58" s="399"/>
      <c r="AX58" s="387"/>
      <c r="AY58" s="387"/>
      <c r="AZ58" s="387"/>
      <c r="BA58" s="399"/>
      <c r="BB58" s="387"/>
      <c r="BC58" s="399"/>
      <c r="BD58" s="399"/>
      <c r="BE58" s="399"/>
      <c r="BF58" s="387"/>
      <c r="BG58" s="398"/>
      <c r="BH58" s="398"/>
      <c r="BI58" s="398"/>
      <c r="BJ58" s="398"/>
      <c r="BK58" s="398"/>
      <c r="BL58" s="398"/>
      <c r="BM58" s="398"/>
      <c r="BN58" s="398"/>
      <c r="BO58" s="398"/>
      <c r="BP58" s="398"/>
      <c r="BQ58" s="398"/>
      <c r="BR58" s="398"/>
      <c r="BS58" s="398"/>
      <c r="BT58" s="398"/>
      <c r="BU58" s="398"/>
      <c r="BV58" s="398"/>
      <c r="BW58" s="398"/>
      <c r="BX58" s="398"/>
      <c r="BY58" s="398"/>
      <c r="BZ58" s="398"/>
    </row>
    <row r="59" spans="1:78" s="395" customFormat="1" ht="12" customHeight="1">
      <c r="A59" s="437" t="s">
        <v>522</v>
      </c>
      <c r="B59" s="405" t="s">
        <v>520</v>
      </c>
      <c r="C59" s="449" t="s">
        <v>10</v>
      </c>
      <c r="D59" s="399">
        <v>0</v>
      </c>
      <c r="E59" s="399">
        <v>0</v>
      </c>
      <c r="F59" s="399">
        <v>0</v>
      </c>
      <c r="G59" s="399">
        <v>0</v>
      </c>
      <c r="H59" s="399">
        <v>0</v>
      </c>
      <c r="I59" s="400">
        <v>0</v>
      </c>
      <c r="J59" s="387">
        <v>0</v>
      </c>
      <c r="K59" s="399">
        <v>2</v>
      </c>
      <c r="L59" s="399">
        <v>0</v>
      </c>
      <c r="M59" s="387">
        <v>0</v>
      </c>
      <c r="N59" s="387">
        <v>0</v>
      </c>
      <c r="O59" s="387">
        <v>0</v>
      </c>
      <c r="P59" s="397">
        <v>0</v>
      </c>
      <c r="Q59" s="399">
        <v>0</v>
      </c>
      <c r="R59" s="387">
        <v>0</v>
      </c>
      <c r="S59" s="387">
        <v>0</v>
      </c>
      <c r="T59" s="399">
        <v>0</v>
      </c>
      <c r="U59" s="387">
        <v>0</v>
      </c>
      <c r="V59" s="387">
        <v>8</v>
      </c>
      <c r="W59" s="387">
        <v>5</v>
      </c>
      <c r="X59" s="387">
        <v>0</v>
      </c>
      <c r="Y59" s="387">
        <v>9</v>
      </c>
      <c r="Z59" s="387">
        <v>0</v>
      </c>
      <c r="AA59" s="387">
        <v>0</v>
      </c>
      <c r="AB59" s="387">
        <v>0</v>
      </c>
      <c r="AC59" s="387">
        <v>0</v>
      </c>
      <c r="AD59" s="387">
        <v>0</v>
      </c>
      <c r="AE59" s="387">
        <v>0</v>
      </c>
      <c r="AF59" s="387">
        <v>1</v>
      </c>
      <c r="AG59" s="387">
        <v>0</v>
      </c>
      <c r="AH59" s="387">
        <v>0</v>
      </c>
      <c r="AI59" s="387">
        <v>0</v>
      </c>
      <c r="AJ59" s="387">
        <v>0</v>
      </c>
      <c r="AK59" s="387">
        <v>0</v>
      </c>
      <c r="AL59" s="387">
        <v>0</v>
      </c>
      <c r="AM59" s="387">
        <v>0</v>
      </c>
      <c r="AN59" s="387">
        <v>0</v>
      </c>
      <c r="AO59" s="387">
        <v>2</v>
      </c>
      <c r="AP59" s="387">
        <v>0</v>
      </c>
      <c r="AQ59" s="387">
        <v>0</v>
      </c>
      <c r="AR59" s="397">
        <v>1</v>
      </c>
      <c r="AS59" s="387"/>
      <c r="AT59" s="387"/>
      <c r="AU59" s="387"/>
      <c r="AV59" s="387"/>
      <c r="AW59" s="387"/>
      <c r="AX59" s="387"/>
      <c r="AY59" s="387"/>
      <c r="AZ59" s="387"/>
      <c r="BA59" s="387"/>
      <c r="BB59" s="387"/>
      <c r="BC59" s="387"/>
      <c r="BD59" s="387"/>
      <c r="BE59" s="387"/>
      <c r="BF59" s="387"/>
      <c r="BG59" s="398"/>
      <c r="BH59" s="398"/>
      <c r="BI59" s="398"/>
      <c r="BJ59" s="398"/>
      <c r="BK59" s="398"/>
      <c r="BL59" s="398"/>
      <c r="BM59" s="398"/>
      <c r="BN59" s="398"/>
      <c r="BO59" s="398"/>
      <c r="BP59" s="398"/>
      <c r="BQ59" s="398"/>
      <c r="BR59" s="398"/>
      <c r="BS59" s="398"/>
      <c r="BT59" s="398"/>
      <c r="BU59" s="398"/>
      <c r="BV59" s="398"/>
      <c r="BW59" s="398"/>
      <c r="BX59" s="398"/>
      <c r="BY59" s="398"/>
      <c r="BZ59" s="398"/>
    </row>
    <row r="60" spans="1:78" s="395" customFormat="1" ht="12" customHeight="1">
      <c r="A60" s="438" t="s">
        <v>523</v>
      </c>
      <c r="B60" s="381"/>
      <c r="C60" s="402"/>
      <c r="D60" s="387">
        <v>10</v>
      </c>
      <c r="E60" s="387">
        <v>3</v>
      </c>
      <c r="F60" s="387">
        <v>7</v>
      </c>
      <c r="G60" s="387">
        <v>9</v>
      </c>
      <c r="H60" s="387">
        <v>8</v>
      </c>
      <c r="I60" s="397">
        <v>17</v>
      </c>
      <c r="J60" s="387">
        <v>0</v>
      </c>
      <c r="K60" s="387">
        <v>0</v>
      </c>
      <c r="L60" s="387">
        <v>0</v>
      </c>
      <c r="M60" s="387">
        <v>0</v>
      </c>
      <c r="N60" s="387">
        <v>0</v>
      </c>
      <c r="O60" s="387">
        <v>0</v>
      </c>
      <c r="P60" s="397">
        <v>0</v>
      </c>
      <c r="Q60" s="387">
        <v>0</v>
      </c>
      <c r="R60" s="387">
        <v>0</v>
      </c>
      <c r="S60" s="387">
        <v>0</v>
      </c>
      <c r="T60" s="387">
        <v>0</v>
      </c>
      <c r="U60" s="387">
        <v>0</v>
      </c>
      <c r="V60" s="387">
        <v>0</v>
      </c>
      <c r="W60" s="387">
        <v>0</v>
      </c>
      <c r="X60" s="387">
        <v>0</v>
      </c>
      <c r="Y60" s="387">
        <v>0</v>
      </c>
      <c r="Z60" s="387">
        <v>0</v>
      </c>
      <c r="AA60" s="387">
        <v>0</v>
      </c>
      <c r="AB60" s="387">
        <v>0</v>
      </c>
      <c r="AC60" s="387">
        <v>0</v>
      </c>
      <c r="AD60" s="387">
        <v>0</v>
      </c>
      <c r="AE60" s="387">
        <v>0</v>
      </c>
      <c r="AF60" s="387">
        <v>0</v>
      </c>
      <c r="AG60" s="387">
        <v>0</v>
      </c>
      <c r="AH60" s="387">
        <v>0</v>
      </c>
      <c r="AI60" s="387">
        <v>0</v>
      </c>
      <c r="AJ60" s="387">
        <v>0</v>
      </c>
      <c r="AK60" s="387">
        <v>0</v>
      </c>
      <c r="AL60" s="387">
        <v>0</v>
      </c>
      <c r="AM60" s="387">
        <v>0</v>
      </c>
      <c r="AN60" s="387">
        <v>0</v>
      </c>
      <c r="AO60" s="387">
        <v>0</v>
      </c>
      <c r="AP60" s="387">
        <v>0</v>
      </c>
      <c r="AQ60" s="387">
        <v>0</v>
      </c>
      <c r="AR60" s="397">
        <v>0</v>
      </c>
      <c r="AS60" s="387"/>
      <c r="AT60" s="387"/>
      <c r="AU60" s="387"/>
      <c r="AV60" s="387"/>
      <c r="AW60" s="387"/>
      <c r="AX60" s="387"/>
      <c r="AY60" s="387"/>
      <c r="AZ60" s="387"/>
      <c r="BA60" s="387"/>
      <c r="BB60" s="387"/>
      <c r="BC60" s="387"/>
      <c r="BD60" s="387"/>
      <c r="BE60" s="387"/>
      <c r="BF60" s="387"/>
      <c r="BG60" s="398"/>
      <c r="BH60" s="398"/>
      <c r="BI60" s="398"/>
      <c r="BJ60" s="398"/>
      <c r="BK60" s="398"/>
      <c r="BL60" s="398"/>
      <c r="BM60" s="398"/>
      <c r="BN60" s="398"/>
      <c r="BO60" s="398"/>
      <c r="BP60" s="398"/>
      <c r="BQ60" s="398"/>
      <c r="BR60" s="398"/>
      <c r="BS60" s="398"/>
      <c r="BT60" s="398"/>
      <c r="BU60" s="398"/>
      <c r="BV60" s="398"/>
      <c r="BW60" s="398"/>
      <c r="BX60" s="398"/>
      <c r="BY60" s="398"/>
      <c r="BZ60" s="398"/>
    </row>
    <row r="61" spans="1:78" s="395" customFormat="1" ht="12" customHeight="1">
      <c r="A61" s="444" t="s">
        <v>300</v>
      </c>
      <c r="B61" s="406"/>
      <c r="C61" s="387"/>
      <c r="D61" s="387"/>
      <c r="E61" s="387"/>
      <c r="F61" s="387"/>
      <c r="G61" s="387"/>
      <c r="H61" s="387"/>
      <c r="I61" s="397"/>
      <c r="J61" s="387"/>
      <c r="K61" s="387"/>
      <c r="L61" s="387"/>
      <c r="M61" s="387"/>
      <c r="N61" s="387"/>
      <c r="O61" s="387"/>
      <c r="P61" s="397"/>
      <c r="Q61" s="387"/>
      <c r="R61" s="387"/>
      <c r="S61" s="387"/>
      <c r="T61" s="387"/>
      <c r="U61" s="387"/>
      <c r="V61" s="387"/>
      <c r="W61" s="399"/>
      <c r="X61" s="399"/>
      <c r="Y61" s="399"/>
      <c r="Z61" s="387"/>
      <c r="AA61" s="387"/>
      <c r="AB61" s="387"/>
      <c r="AC61" s="387"/>
      <c r="AD61" s="387"/>
      <c r="AE61" s="387"/>
      <c r="AF61" s="387"/>
      <c r="AG61" s="387"/>
      <c r="AH61" s="387"/>
      <c r="AI61" s="387"/>
      <c r="AJ61" s="387"/>
      <c r="AK61" s="387"/>
      <c r="AL61" s="387"/>
      <c r="AM61" s="387"/>
      <c r="AN61" s="387"/>
      <c r="AO61" s="387"/>
      <c r="AP61" s="387"/>
      <c r="AQ61" s="387"/>
      <c r="AR61" s="397"/>
      <c r="AS61" s="387"/>
      <c r="AT61" s="387"/>
      <c r="AU61" s="387"/>
      <c r="AV61" s="387"/>
      <c r="AW61" s="387"/>
      <c r="AX61" s="387"/>
      <c r="AY61" s="387"/>
      <c r="AZ61" s="387"/>
      <c r="BA61" s="387"/>
      <c r="BB61" s="387"/>
      <c r="BC61" s="387"/>
      <c r="BD61" s="387"/>
      <c r="BE61" s="387"/>
      <c r="BF61" s="387"/>
      <c r="BG61" s="398"/>
      <c r="BH61" s="398"/>
      <c r="BI61" s="398"/>
      <c r="BJ61" s="398"/>
      <c r="BK61" s="398"/>
      <c r="BL61" s="398"/>
      <c r="BM61" s="398"/>
      <c r="BN61" s="398"/>
      <c r="BO61" s="398"/>
      <c r="BP61" s="398"/>
      <c r="BQ61" s="398"/>
      <c r="BR61" s="398"/>
      <c r="BS61" s="398"/>
      <c r="BT61" s="398"/>
      <c r="BU61" s="398"/>
      <c r="BV61" s="398"/>
      <c r="BW61" s="398"/>
      <c r="BX61" s="398"/>
      <c r="BY61" s="398"/>
      <c r="BZ61" s="398"/>
    </row>
    <row r="62" spans="1:78" s="395" customFormat="1" ht="12" customHeight="1">
      <c r="A62" s="437" t="s">
        <v>524</v>
      </c>
      <c r="B62" s="387"/>
      <c r="C62" s="387"/>
      <c r="D62" s="387">
        <v>0</v>
      </c>
      <c r="E62" s="387">
        <v>0</v>
      </c>
      <c r="F62" s="387">
        <v>0</v>
      </c>
      <c r="G62" s="387">
        <v>0</v>
      </c>
      <c r="H62" s="387">
        <v>0</v>
      </c>
      <c r="I62" s="397">
        <v>0</v>
      </c>
      <c r="J62" s="387">
        <v>2</v>
      </c>
      <c r="K62" s="387">
        <v>3</v>
      </c>
      <c r="L62" s="387">
        <v>1</v>
      </c>
      <c r="M62" s="387">
        <v>1</v>
      </c>
      <c r="N62" s="387">
        <v>5</v>
      </c>
      <c r="O62" s="387">
        <v>0</v>
      </c>
      <c r="P62" s="397">
        <v>8</v>
      </c>
      <c r="Q62" s="387">
        <v>2</v>
      </c>
      <c r="R62" s="387">
        <v>7</v>
      </c>
      <c r="S62" s="387">
        <v>4</v>
      </c>
      <c r="T62" s="387">
        <v>3</v>
      </c>
      <c r="U62" s="387">
        <v>3</v>
      </c>
      <c r="V62" s="387">
        <v>1</v>
      </c>
      <c r="W62" s="399">
        <v>2</v>
      </c>
      <c r="X62" s="399">
        <v>0</v>
      </c>
      <c r="Y62" s="399">
        <v>1</v>
      </c>
      <c r="Z62" s="387">
        <v>5</v>
      </c>
      <c r="AA62" s="387">
        <v>1</v>
      </c>
      <c r="AB62" s="387">
        <v>0</v>
      </c>
      <c r="AC62" s="399">
        <v>2</v>
      </c>
      <c r="AD62" s="387">
        <v>1</v>
      </c>
      <c r="AE62" s="387">
        <v>0</v>
      </c>
      <c r="AF62" s="387">
        <v>0</v>
      </c>
      <c r="AG62" s="387">
        <v>0</v>
      </c>
      <c r="AH62" s="387">
        <v>0</v>
      </c>
      <c r="AI62" s="387">
        <v>1</v>
      </c>
      <c r="AJ62" s="387">
        <v>0</v>
      </c>
      <c r="AK62" s="387">
        <v>0</v>
      </c>
      <c r="AL62" s="387">
        <v>1</v>
      </c>
      <c r="AM62" s="399">
        <v>0</v>
      </c>
      <c r="AN62" s="387">
        <v>0</v>
      </c>
      <c r="AO62" s="399">
        <v>1</v>
      </c>
      <c r="AP62" s="387">
        <v>0</v>
      </c>
      <c r="AQ62" s="387">
        <v>0</v>
      </c>
      <c r="AR62" s="400">
        <v>1</v>
      </c>
      <c r="AS62" s="387"/>
      <c r="AT62" s="387"/>
      <c r="AU62" s="387"/>
      <c r="AV62" s="399"/>
      <c r="AW62" s="399"/>
      <c r="AX62" s="387"/>
      <c r="AY62" s="387"/>
      <c r="AZ62" s="387"/>
      <c r="BA62" s="399"/>
      <c r="BB62" s="387"/>
      <c r="BC62" s="399"/>
      <c r="BD62" s="399"/>
      <c r="BE62" s="399"/>
      <c r="BF62" s="387"/>
      <c r="BG62" s="398"/>
      <c r="BH62" s="398"/>
      <c r="BI62" s="398"/>
      <c r="BJ62" s="398"/>
      <c r="BK62" s="398"/>
      <c r="BL62" s="398"/>
      <c r="BM62" s="398"/>
      <c r="BN62" s="398"/>
      <c r="BO62" s="398"/>
      <c r="BP62" s="398"/>
      <c r="BQ62" s="398"/>
      <c r="BR62" s="398"/>
      <c r="BS62" s="398"/>
      <c r="BT62" s="398"/>
      <c r="BU62" s="398"/>
      <c r="BV62" s="398"/>
      <c r="BW62" s="398"/>
      <c r="BX62" s="398"/>
      <c r="BY62" s="398"/>
      <c r="BZ62" s="398"/>
    </row>
    <row r="63" spans="1:78" s="395" customFormat="1" ht="12" customHeight="1">
      <c r="A63" s="437" t="s">
        <v>525</v>
      </c>
      <c r="B63" s="403" t="s">
        <v>225</v>
      </c>
      <c r="C63" s="449" t="s">
        <v>10</v>
      </c>
      <c r="D63" s="399">
        <v>0</v>
      </c>
      <c r="E63" s="399">
        <v>0</v>
      </c>
      <c r="F63" s="399">
        <v>0</v>
      </c>
      <c r="G63" s="399">
        <v>0</v>
      </c>
      <c r="H63" s="399">
        <v>0</v>
      </c>
      <c r="I63" s="400">
        <v>0</v>
      </c>
      <c r="J63" s="387">
        <v>5</v>
      </c>
      <c r="K63" s="399">
        <v>1</v>
      </c>
      <c r="L63" s="399">
        <v>4</v>
      </c>
      <c r="M63" s="387">
        <v>4</v>
      </c>
      <c r="N63" s="387">
        <v>1</v>
      </c>
      <c r="O63" s="387">
        <v>5</v>
      </c>
      <c r="P63" s="397">
        <v>11</v>
      </c>
      <c r="Q63" s="399">
        <v>0</v>
      </c>
      <c r="R63" s="387">
        <v>23</v>
      </c>
      <c r="S63" s="387">
        <v>9</v>
      </c>
      <c r="T63" s="399">
        <v>3</v>
      </c>
      <c r="U63" s="387">
        <v>6</v>
      </c>
      <c r="V63" s="387">
        <v>5</v>
      </c>
      <c r="W63" s="399">
        <v>1</v>
      </c>
      <c r="X63" s="399">
        <v>4</v>
      </c>
      <c r="Y63" s="399">
        <v>6</v>
      </c>
      <c r="Z63" s="387">
        <v>6</v>
      </c>
      <c r="AA63" s="387">
        <v>7</v>
      </c>
      <c r="AB63" s="387">
        <v>14</v>
      </c>
      <c r="AC63" s="399">
        <v>13</v>
      </c>
      <c r="AD63" s="387">
        <v>2</v>
      </c>
      <c r="AE63" s="387">
        <v>4</v>
      </c>
      <c r="AF63" s="387">
        <v>5</v>
      </c>
      <c r="AG63" s="387">
        <v>5</v>
      </c>
      <c r="AH63" s="387">
        <v>5</v>
      </c>
      <c r="AI63" s="387">
        <v>2</v>
      </c>
      <c r="AJ63" s="387">
        <v>2</v>
      </c>
      <c r="AK63" s="387">
        <v>3</v>
      </c>
      <c r="AL63" s="387">
        <v>0</v>
      </c>
      <c r="AM63" s="399">
        <v>0</v>
      </c>
      <c r="AN63" s="387">
        <v>5</v>
      </c>
      <c r="AO63" s="399">
        <v>5</v>
      </c>
      <c r="AP63" s="387">
        <v>6</v>
      </c>
      <c r="AQ63" s="387">
        <v>8</v>
      </c>
      <c r="AR63" s="400">
        <v>3</v>
      </c>
      <c r="AS63" s="387"/>
      <c r="AT63" s="387"/>
      <c r="AU63" s="387"/>
      <c r="AV63" s="399"/>
      <c r="AW63" s="399"/>
      <c r="AX63" s="387"/>
      <c r="AY63" s="387"/>
      <c r="AZ63" s="387"/>
      <c r="BA63" s="399"/>
      <c r="BB63" s="387"/>
      <c r="BC63" s="399"/>
      <c r="BD63" s="399"/>
      <c r="BE63" s="399"/>
      <c r="BF63" s="387"/>
      <c r="BG63" s="398"/>
      <c r="BH63" s="398"/>
      <c r="BI63" s="398"/>
      <c r="BJ63" s="398"/>
      <c r="BK63" s="398"/>
      <c r="BL63" s="398"/>
      <c r="BM63" s="398"/>
      <c r="BN63" s="398"/>
      <c r="BO63" s="398"/>
      <c r="BP63" s="398"/>
      <c r="BQ63" s="398"/>
      <c r="BR63" s="398"/>
      <c r="BS63" s="398"/>
      <c r="BT63" s="398"/>
      <c r="BU63" s="398"/>
      <c r="BV63" s="398"/>
      <c r="BW63" s="398"/>
      <c r="BX63" s="398"/>
      <c r="BY63" s="398"/>
      <c r="BZ63" s="398"/>
    </row>
    <row r="64" spans="1:78" s="395" customFormat="1" ht="12" customHeight="1">
      <c r="A64" s="437" t="s">
        <v>526</v>
      </c>
      <c r="B64" s="403" t="s">
        <v>12</v>
      </c>
      <c r="C64" s="449" t="s">
        <v>10</v>
      </c>
      <c r="D64" s="387">
        <v>0</v>
      </c>
      <c r="E64" s="387">
        <v>0</v>
      </c>
      <c r="F64" s="387">
        <v>0</v>
      </c>
      <c r="G64" s="387">
        <v>0</v>
      </c>
      <c r="H64" s="387">
        <v>1</v>
      </c>
      <c r="I64" s="397">
        <v>0</v>
      </c>
      <c r="J64" s="387">
        <v>7</v>
      </c>
      <c r="K64" s="399">
        <v>5</v>
      </c>
      <c r="L64" s="399">
        <v>9</v>
      </c>
      <c r="M64" s="387">
        <v>2</v>
      </c>
      <c r="N64" s="387">
        <v>6</v>
      </c>
      <c r="O64" s="387">
        <v>8</v>
      </c>
      <c r="P64" s="397">
        <v>31</v>
      </c>
      <c r="Q64" s="399">
        <v>10</v>
      </c>
      <c r="R64" s="387">
        <v>0</v>
      </c>
      <c r="S64" s="387">
        <v>36</v>
      </c>
      <c r="T64" s="399">
        <v>14</v>
      </c>
      <c r="U64" s="387">
        <v>7</v>
      </c>
      <c r="V64" s="387">
        <v>11</v>
      </c>
      <c r="W64" s="399">
        <v>6</v>
      </c>
      <c r="X64" s="399">
        <v>12</v>
      </c>
      <c r="Y64" s="399">
        <v>19</v>
      </c>
      <c r="Z64" s="387">
        <v>20</v>
      </c>
      <c r="AA64" s="387">
        <v>31</v>
      </c>
      <c r="AB64" s="387">
        <v>17</v>
      </c>
      <c r="AC64" s="399">
        <v>25</v>
      </c>
      <c r="AD64" s="387">
        <v>10</v>
      </c>
      <c r="AE64" s="387">
        <v>7</v>
      </c>
      <c r="AF64" s="387">
        <v>9</v>
      </c>
      <c r="AG64" s="387">
        <v>2</v>
      </c>
      <c r="AH64" s="387">
        <v>11</v>
      </c>
      <c r="AI64" s="387">
        <v>9</v>
      </c>
      <c r="AJ64" s="387">
        <v>12</v>
      </c>
      <c r="AK64" s="387">
        <v>9</v>
      </c>
      <c r="AL64" s="387">
        <v>6</v>
      </c>
      <c r="AM64" s="399">
        <v>7</v>
      </c>
      <c r="AN64" s="387">
        <v>46</v>
      </c>
      <c r="AO64" s="399">
        <v>6</v>
      </c>
      <c r="AP64" s="387">
        <v>9</v>
      </c>
      <c r="AQ64" s="387">
        <v>19</v>
      </c>
      <c r="AR64" s="400">
        <v>11</v>
      </c>
      <c r="AS64" s="387"/>
      <c r="AT64" s="387"/>
      <c r="AU64" s="387"/>
      <c r="AV64" s="399"/>
      <c r="AW64" s="399"/>
      <c r="AX64" s="387"/>
      <c r="AY64" s="387"/>
      <c r="AZ64" s="387"/>
      <c r="BA64" s="399"/>
      <c r="BB64" s="387"/>
      <c r="BC64" s="399"/>
      <c r="BD64" s="399"/>
      <c r="BE64" s="399"/>
      <c r="BF64" s="387"/>
      <c r="BG64" s="398"/>
      <c r="BH64" s="398"/>
      <c r="BI64" s="398"/>
      <c r="BJ64" s="398"/>
      <c r="BK64" s="398"/>
      <c r="BL64" s="398"/>
      <c r="BM64" s="398"/>
      <c r="BN64" s="398"/>
      <c r="BO64" s="398"/>
      <c r="BP64" s="398"/>
      <c r="BQ64" s="398"/>
      <c r="BR64" s="398"/>
      <c r="BS64" s="398"/>
      <c r="BT64" s="398"/>
      <c r="BU64" s="398"/>
      <c r="BV64" s="398"/>
      <c r="BW64" s="398"/>
      <c r="BX64" s="398"/>
      <c r="BY64" s="398"/>
      <c r="BZ64" s="398"/>
    </row>
    <row r="65" spans="1:78" s="395" customFormat="1" ht="12" customHeight="1">
      <c r="A65" s="437" t="s">
        <v>527</v>
      </c>
      <c r="B65" s="387"/>
      <c r="C65" s="387"/>
      <c r="D65" s="387">
        <v>0</v>
      </c>
      <c r="E65" s="387">
        <v>0</v>
      </c>
      <c r="F65" s="387">
        <v>0</v>
      </c>
      <c r="G65" s="387">
        <v>0</v>
      </c>
      <c r="H65" s="387">
        <v>0</v>
      </c>
      <c r="I65" s="397">
        <v>0</v>
      </c>
      <c r="J65" s="387">
        <v>0</v>
      </c>
      <c r="K65" s="387">
        <v>0</v>
      </c>
      <c r="L65" s="387">
        <v>0</v>
      </c>
      <c r="M65" s="387">
        <v>0</v>
      </c>
      <c r="N65" s="387">
        <v>0</v>
      </c>
      <c r="O65" s="387">
        <v>0</v>
      </c>
      <c r="P65" s="397">
        <v>0</v>
      </c>
      <c r="Q65" s="387">
        <v>0</v>
      </c>
      <c r="R65" s="387">
        <v>0</v>
      </c>
      <c r="S65" s="387">
        <v>0</v>
      </c>
      <c r="T65" s="387">
        <v>0</v>
      </c>
      <c r="U65" s="387">
        <v>0</v>
      </c>
      <c r="V65" s="387">
        <v>0</v>
      </c>
      <c r="W65" s="387">
        <v>0</v>
      </c>
      <c r="X65" s="387">
        <v>0</v>
      </c>
      <c r="Y65" s="387">
        <v>0</v>
      </c>
      <c r="Z65" s="387">
        <v>0</v>
      </c>
      <c r="AA65" s="387">
        <v>0</v>
      </c>
      <c r="AB65" s="387">
        <v>0</v>
      </c>
      <c r="AC65" s="387">
        <v>0</v>
      </c>
      <c r="AD65" s="387">
        <v>0</v>
      </c>
      <c r="AE65" s="387">
        <v>0</v>
      </c>
      <c r="AF65" s="387">
        <v>0</v>
      </c>
      <c r="AG65" s="387">
        <v>1</v>
      </c>
      <c r="AH65" s="387">
        <v>0</v>
      </c>
      <c r="AI65" s="387">
        <v>0</v>
      </c>
      <c r="AJ65" s="387">
        <v>0</v>
      </c>
      <c r="AK65" s="387">
        <v>0</v>
      </c>
      <c r="AL65" s="387">
        <v>0</v>
      </c>
      <c r="AM65" s="387">
        <v>0</v>
      </c>
      <c r="AN65" s="387">
        <v>0</v>
      </c>
      <c r="AO65" s="387">
        <v>0</v>
      </c>
      <c r="AP65" s="387">
        <v>0</v>
      </c>
      <c r="AQ65" s="387">
        <v>0</v>
      </c>
      <c r="AR65" s="397">
        <v>0</v>
      </c>
      <c r="AS65" s="387"/>
      <c r="AT65" s="387"/>
      <c r="AU65" s="387"/>
      <c r="AV65" s="387"/>
      <c r="AW65" s="387"/>
      <c r="AX65" s="387"/>
      <c r="AY65" s="387"/>
      <c r="AZ65" s="387"/>
      <c r="BA65" s="387"/>
      <c r="BB65" s="387"/>
      <c r="BC65" s="387"/>
      <c r="BD65" s="387"/>
      <c r="BE65" s="387"/>
      <c r="BF65" s="387"/>
      <c r="BG65" s="398"/>
      <c r="BH65" s="398"/>
      <c r="BI65" s="398"/>
      <c r="BJ65" s="398"/>
      <c r="BK65" s="398"/>
      <c r="BL65" s="398"/>
      <c r="BM65" s="398"/>
      <c r="BN65" s="398"/>
      <c r="BO65" s="398"/>
      <c r="BP65" s="398"/>
      <c r="BQ65" s="398"/>
      <c r="BR65" s="398"/>
      <c r="BS65" s="398"/>
      <c r="BT65" s="398"/>
      <c r="BU65" s="398"/>
      <c r="BV65" s="398"/>
      <c r="BW65" s="398"/>
      <c r="BX65" s="398"/>
      <c r="BY65" s="398"/>
      <c r="BZ65" s="398"/>
    </row>
    <row r="66" spans="1:78" s="395" customFormat="1" ht="12" customHeight="1">
      <c r="A66" s="444" t="s">
        <v>301</v>
      </c>
      <c r="B66" s="406"/>
      <c r="C66" s="387"/>
      <c r="D66" s="387"/>
      <c r="E66" s="387"/>
      <c r="F66" s="387"/>
      <c r="G66" s="387"/>
      <c r="H66" s="387"/>
      <c r="I66" s="397"/>
      <c r="J66" s="387"/>
      <c r="K66" s="399"/>
      <c r="L66" s="399"/>
      <c r="M66" s="387"/>
      <c r="N66" s="387"/>
      <c r="O66" s="387"/>
      <c r="P66" s="397"/>
      <c r="Q66" s="399"/>
      <c r="R66" s="387"/>
      <c r="S66" s="387"/>
      <c r="T66" s="399"/>
      <c r="U66" s="387"/>
      <c r="V66" s="387"/>
      <c r="W66" s="399"/>
      <c r="X66" s="399"/>
      <c r="Y66" s="399"/>
      <c r="Z66" s="387"/>
      <c r="AA66" s="387"/>
      <c r="AB66" s="387"/>
      <c r="AC66" s="399"/>
      <c r="AD66" s="387"/>
      <c r="AE66" s="387"/>
      <c r="AF66" s="387"/>
      <c r="AG66" s="387"/>
      <c r="AH66" s="387"/>
      <c r="AI66" s="387"/>
      <c r="AJ66" s="387"/>
      <c r="AK66" s="387"/>
      <c r="AL66" s="387"/>
      <c r="AM66" s="399"/>
      <c r="AN66" s="387"/>
      <c r="AO66" s="399"/>
      <c r="AP66" s="387"/>
      <c r="AQ66" s="387"/>
      <c r="AR66" s="400"/>
      <c r="AS66" s="387"/>
      <c r="AT66" s="387"/>
      <c r="AU66" s="387"/>
      <c r="AV66" s="399"/>
      <c r="AW66" s="399"/>
      <c r="AX66" s="387"/>
      <c r="AY66" s="387"/>
      <c r="AZ66" s="387"/>
      <c r="BA66" s="399"/>
      <c r="BB66" s="387"/>
      <c r="BC66" s="399"/>
      <c r="BD66" s="399"/>
      <c r="BE66" s="399"/>
      <c r="BF66" s="387"/>
      <c r="BG66" s="398"/>
      <c r="BH66" s="398"/>
      <c r="BI66" s="398"/>
      <c r="BJ66" s="398"/>
      <c r="BK66" s="398"/>
      <c r="BL66" s="398"/>
      <c r="BM66" s="398"/>
      <c r="BN66" s="398"/>
      <c r="BO66" s="398"/>
      <c r="BP66" s="398"/>
      <c r="BQ66" s="398"/>
      <c r="BR66" s="398"/>
      <c r="BS66" s="398"/>
      <c r="BT66" s="398"/>
      <c r="BU66" s="398"/>
      <c r="BV66" s="398"/>
      <c r="BW66" s="398"/>
      <c r="BX66" s="398"/>
      <c r="BY66" s="398"/>
      <c r="BZ66" s="398"/>
    </row>
    <row r="67" spans="1:78" s="395" customFormat="1" ht="12" customHeight="1">
      <c r="A67" s="439" t="s">
        <v>528</v>
      </c>
      <c r="B67" s="387"/>
      <c r="C67" s="387"/>
      <c r="D67" s="387">
        <v>31</v>
      </c>
      <c r="E67" s="387">
        <v>41</v>
      </c>
      <c r="F67" s="387">
        <v>19</v>
      </c>
      <c r="G67" s="387">
        <v>18</v>
      </c>
      <c r="H67" s="387">
        <v>19</v>
      </c>
      <c r="I67" s="397">
        <v>32</v>
      </c>
      <c r="J67" s="387">
        <v>21</v>
      </c>
      <c r="K67" s="387">
        <v>2</v>
      </c>
      <c r="L67" s="387">
        <v>5</v>
      </c>
      <c r="M67" s="387">
        <v>15</v>
      </c>
      <c r="N67" s="387">
        <v>4</v>
      </c>
      <c r="O67" s="387">
        <v>10</v>
      </c>
      <c r="P67" s="397">
        <v>8</v>
      </c>
      <c r="Q67" s="387">
        <v>2</v>
      </c>
      <c r="R67" s="387">
        <v>22</v>
      </c>
      <c r="S67" s="387">
        <v>17</v>
      </c>
      <c r="T67" s="387">
        <v>5</v>
      </c>
      <c r="U67" s="387">
        <v>13</v>
      </c>
      <c r="V67" s="387">
        <v>1</v>
      </c>
      <c r="W67" s="387">
        <v>10</v>
      </c>
      <c r="X67" s="387">
        <v>6</v>
      </c>
      <c r="Y67" s="387">
        <v>8</v>
      </c>
      <c r="Z67" s="387">
        <v>4</v>
      </c>
      <c r="AA67" s="387">
        <v>16</v>
      </c>
      <c r="AB67" s="387">
        <v>2</v>
      </c>
      <c r="AC67" s="387">
        <v>11</v>
      </c>
      <c r="AD67" s="387">
        <v>5</v>
      </c>
      <c r="AE67" s="387">
        <v>14</v>
      </c>
      <c r="AF67" s="387">
        <v>20</v>
      </c>
      <c r="AG67" s="387">
        <v>6</v>
      </c>
      <c r="AH67" s="387">
        <v>22</v>
      </c>
      <c r="AI67" s="387">
        <v>21</v>
      </c>
      <c r="AJ67" s="387">
        <v>5</v>
      </c>
      <c r="AK67" s="387">
        <v>11</v>
      </c>
      <c r="AL67" s="387">
        <v>18</v>
      </c>
      <c r="AM67" s="387">
        <v>9</v>
      </c>
      <c r="AN67" s="387">
        <v>6</v>
      </c>
      <c r="AO67" s="387">
        <v>22</v>
      </c>
      <c r="AP67" s="387">
        <v>23</v>
      </c>
      <c r="AQ67" s="387">
        <v>17</v>
      </c>
      <c r="AR67" s="397">
        <v>11</v>
      </c>
      <c r="AS67" s="387"/>
      <c r="AT67" s="387"/>
      <c r="AU67" s="387"/>
      <c r="AV67" s="387"/>
      <c r="AW67" s="387"/>
      <c r="AX67" s="387"/>
      <c r="AY67" s="387"/>
      <c r="AZ67" s="387"/>
      <c r="BA67" s="387"/>
      <c r="BB67" s="387"/>
      <c r="BC67" s="387"/>
      <c r="BD67" s="387"/>
      <c r="BE67" s="387"/>
      <c r="BF67" s="387"/>
      <c r="BG67" s="398"/>
      <c r="BH67" s="398"/>
      <c r="BI67" s="398"/>
      <c r="BJ67" s="398"/>
      <c r="BK67" s="398"/>
      <c r="BL67" s="398"/>
      <c r="BM67" s="398"/>
      <c r="BN67" s="398"/>
      <c r="BO67" s="398"/>
      <c r="BP67" s="398"/>
      <c r="BQ67" s="398"/>
      <c r="BR67" s="398"/>
      <c r="BS67" s="398"/>
      <c r="BT67" s="398"/>
      <c r="BU67" s="398"/>
      <c r="BV67" s="398"/>
      <c r="BW67" s="398"/>
      <c r="BX67" s="398"/>
      <c r="BY67" s="398"/>
      <c r="BZ67" s="398"/>
    </row>
    <row r="68" spans="1:78" s="395" customFormat="1" ht="12" customHeight="1">
      <c r="A68" s="437" t="s">
        <v>529</v>
      </c>
      <c r="B68" s="403" t="s">
        <v>15</v>
      </c>
      <c r="C68" s="449" t="s">
        <v>10</v>
      </c>
      <c r="D68" s="387">
        <v>0</v>
      </c>
      <c r="E68" s="387">
        <v>0</v>
      </c>
      <c r="F68" s="387">
        <v>0</v>
      </c>
      <c r="G68" s="387">
        <v>0</v>
      </c>
      <c r="H68" s="387">
        <v>0</v>
      </c>
      <c r="I68" s="397">
        <v>0</v>
      </c>
      <c r="J68" s="387">
        <v>0</v>
      </c>
      <c r="K68" s="387">
        <v>0</v>
      </c>
      <c r="L68" s="387">
        <v>0</v>
      </c>
      <c r="M68" s="387">
        <v>0</v>
      </c>
      <c r="N68" s="387">
        <v>0</v>
      </c>
      <c r="O68" s="387">
        <v>0</v>
      </c>
      <c r="P68" s="397">
        <v>0</v>
      </c>
      <c r="Q68" s="387">
        <v>0</v>
      </c>
      <c r="R68" s="387">
        <v>0</v>
      </c>
      <c r="S68" s="387">
        <v>0</v>
      </c>
      <c r="T68" s="387">
        <v>0</v>
      </c>
      <c r="U68" s="387">
        <v>1</v>
      </c>
      <c r="V68" s="387">
        <v>0</v>
      </c>
      <c r="W68" s="387">
        <v>0</v>
      </c>
      <c r="X68" s="387">
        <v>0</v>
      </c>
      <c r="Y68" s="387">
        <v>0</v>
      </c>
      <c r="Z68" s="387">
        <v>0</v>
      </c>
      <c r="AA68" s="387">
        <v>0</v>
      </c>
      <c r="AB68" s="387">
        <v>0</v>
      </c>
      <c r="AC68" s="387">
        <v>0</v>
      </c>
      <c r="AD68" s="387">
        <v>0</v>
      </c>
      <c r="AE68" s="387">
        <v>0</v>
      </c>
      <c r="AF68" s="387">
        <v>0</v>
      </c>
      <c r="AG68" s="387">
        <v>0</v>
      </c>
      <c r="AH68" s="387">
        <v>1</v>
      </c>
      <c r="AI68" s="387">
        <v>0</v>
      </c>
      <c r="AJ68" s="387">
        <v>0</v>
      </c>
      <c r="AK68" s="387">
        <v>0</v>
      </c>
      <c r="AL68" s="387">
        <v>0</v>
      </c>
      <c r="AM68" s="387">
        <v>0</v>
      </c>
      <c r="AN68" s="387">
        <v>1</v>
      </c>
      <c r="AO68" s="387">
        <v>0</v>
      </c>
      <c r="AP68" s="387">
        <v>0</v>
      </c>
      <c r="AQ68" s="387">
        <v>0</v>
      </c>
      <c r="AR68" s="397">
        <v>0</v>
      </c>
      <c r="AS68" s="387"/>
      <c r="AT68" s="387"/>
      <c r="AU68" s="387"/>
      <c r="AV68" s="387"/>
      <c r="AW68" s="387"/>
      <c r="AX68" s="387"/>
      <c r="AY68" s="387"/>
      <c r="AZ68" s="387"/>
      <c r="BA68" s="387"/>
      <c r="BB68" s="387"/>
      <c r="BC68" s="387"/>
      <c r="BD68" s="387"/>
      <c r="BE68" s="387"/>
      <c r="BF68" s="387"/>
      <c r="BG68" s="398"/>
      <c r="BH68" s="398"/>
      <c r="BI68" s="398"/>
      <c r="BJ68" s="398"/>
      <c r="BK68" s="398"/>
      <c r="BL68" s="398"/>
      <c r="BM68" s="398"/>
      <c r="BN68" s="398"/>
      <c r="BO68" s="398"/>
      <c r="BP68" s="398"/>
      <c r="BQ68" s="398"/>
      <c r="BR68" s="398"/>
      <c r="BS68" s="398"/>
      <c r="BT68" s="398"/>
      <c r="BU68" s="398"/>
      <c r="BV68" s="398"/>
      <c r="BW68" s="398"/>
      <c r="BX68" s="398"/>
      <c r="BY68" s="398"/>
      <c r="BZ68" s="398"/>
    </row>
    <row r="69" spans="1:78" s="395" customFormat="1" ht="12" customHeight="1">
      <c r="A69" s="437" t="s">
        <v>530</v>
      </c>
      <c r="B69" s="403" t="s">
        <v>15</v>
      </c>
      <c r="C69" s="449" t="s">
        <v>10</v>
      </c>
      <c r="D69" s="387">
        <v>0</v>
      </c>
      <c r="E69" s="387">
        <v>0</v>
      </c>
      <c r="F69" s="387">
        <v>0</v>
      </c>
      <c r="G69" s="387">
        <v>0</v>
      </c>
      <c r="H69" s="387">
        <v>0</v>
      </c>
      <c r="I69" s="397">
        <v>0</v>
      </c>
      <c r="J69" s="387">
        <v>0</v>
      </c>
      <c r="K69" s="387">
        <v>0</v>
      </c>
      <c r="L69" s="387">
        <v>0</v>
      </c>
      <c r="M69" s="387">
        <v>0</v>
      </c>
      <c r="N69" s="387">
        <v>0</v>
      </c>
      <c r="O69" s="387">
        <v>0</v>
      </c>
      <c r="P69" s="397">
        <v>0</v>
      </c>
      <c r="Q69" s="387">
        <v>0</v>
      </c>
      <c r="R69" s="387">
        <v>0</v>
      </c>
      <c r="S69" s="387">
        <v>0</v>
      </c>
      <c r="T69" s="387">
        <v>0</v>
      </c>
      <c r="U69" s="387">
        <v>1</v>
      </c>
      <c r="V69" s="387">
        <v>1</v>
      </c>
      <c r="W69" s="387">
        <v>0</v>
      </c>
      <c r="X69" s="387">
        <v>0</v>
      </c>
      <c r="Y69" s="387">
        <v>0</v>
      </c>
      <c r="Z69" s="387">
        <v>0</v>
      </c>
      <c r="AA69" s="387">
        <v>0</v>
      </c>
      <c r="AB69" s="387">
        <v>0</v>
      </c>
      <c r="AC69" s="387">
        <v>0</v>
      </c>
      <c r="AD69" s="387">
        <v>0</v>
      </c>
      <c r="AE69" s="387">
        <v>0</v>
      </c>
      <c r="AF69" s="387">
        <v>0</v>
      </c>
      <c r="AG69" s="387">
        <v>0</v>
      </c>
      <c r="AH69" s="387">
        <v>0</v>
      </c>
      <c r="AI69" s="387">
        <v>0</v>
      </c>
      <c r="AJ69" s="387">
        <v>0</v>
      </c>
      <c r="AK69" s="387">
        <v>0</v>
      </c>
      <c r="AL69" s="387">
        <v>1</v>
      </c>
      <c r="AM69" s="387">
        <v>0</v>
      </c>
      <c r="AN69" s="387">
        <v>3</v>
      </c>
      <c r="AO69" s="387">
        <v>0</v>
      </c>
      <c r="AP69" s="387">
        <v>0</v>
      </c>
      <c r="AQ69" s="387">
        <v>11</v>
      </c>
      <c r="AR69" s="397">
        <v>0</v>
      </c>
      <c r="AS69" s="387"/>
      <c r="AT69" s="387"/>
      <c r="AU69" s="387"/>
      <c r="AV69" s="387"/>
      <c r="AW69" s="387"/>
      <c r="AX69" s="387"/>
      <c r="AY69" s="387"/>
      <c r="AZ69" s="387"/>
      <c r="BA69" s="387"/>
      <c r="BB69" s="387"/>
      <c r="BC69" s="387"/>
      <c r="BD69" s="387"/>
      <c r="BE69" s="387"/>
      <c r="BF69" s="387"/>
      <c r="BG69" s="398"/>
      <c r="BH69" s="398"/>
      <c r="BI69" s="398"/>
      <c r="BJ69" s="398"/>
      <c r="BK69" s="398"/>
      <c r="BL69" s="398"/>
      <c r="BM69" s="398"/>
      <c r="BN69" s="398"/>
      <c r="BO69" s="398"/>
      <c r="BP69" s="398"/>
      <c r="BQ69" s="398"/>
      <c r="BR69" s="398"/>
      <c r="BS69" s="398"/>
      <c r="BT69" s="398"/>
      <c r="BU69" s="398"/>
      <c r="BV69" s="398"/>
      <c r="BW69" s="398"/>
      <c r="BX69" s="398"/>
      <c r="BY69" s="398"/>
      <c r="BZ69" s="398"/>
    </row>
    <row r="70" spans="1:78" s="395" customFormat="1" ht="12" customHeight="1">
      <c r="A70" s="437" t="s">
        <v>531</v>
      </c>
      <c r="B70" s="403" t="s">
        <v>15</v>
      </c>
      <c r="C70" s="449" t="s">
        <v>10</v>
      </c>
      <c r="D70" s="387">
        <v>0</v>
      </c>
      <c r="E70" s="387">
        <v>0</v>
      </c>
      <c r="F70" s="387">
        <v>0</v>
      </c>
      <c r="G70" s="387">
        <v>0</v>
      </c>
      <c r="H70" s="387">
        <v>0</v>
      </c>
      <c r="I70" s="397">
        <v>0</v>
      </c>
      <c r="J70" s="387">
        <v>0</v>
      </c>
      <c r="K70" s="387">
        <v>0</v>
      </c>
      <c r="L70" s="387">
        <v>0</v>
      </c>
      <c r="M70" s="387">
        <v>0</v>
      </c>
      <c r="N70" s="387">
        <v>0</v>
      </c>
      <c r="O70" s="387">
        <v>0</v>
      </c>
      <c r="P70" s="397">
        <v>0</v>
      </c>
      <c r="Q70" s="387">
        <v>0</v>
      </c>
      <c r="R70" s="387">
        <v>0</v>
      </c>
      <c r="S70" s="387">
        <v>0</v>
      </c>
      <c r="T70" s="387">
        <v>0</v>
      </c>
      <c r="U70" s="387">
        <v>0</v>
      </c>
      <c r="V70" s="387">
        <v>0</v>
      </c>
      <c r="W70" s="387">
        <v>1</v>
      </c>
      <c r="X70" s="387">
        <v>0</v>
      </c>
      <c r="Y70" s="387">
        <v>0</v>
      </c>
      <c r="Z70" s="387">
        <v>3</v>
      </c>
      <c r="AA70" s="387">
        <v>0</v>
      </c>
      <c r="AB70" s="387">
        <v>2</v>
      </c>
      <c r="AC70" s="387">
        <v>0</v>
      </c>
      <c r="AD70" s="387">
        <v>0</v>
      </c>
      <c r="AE70" s="387">
        <v>0</v>
      </c>
      <c r="AF70" s="387">
        <v>2</v>
      </c>
      <c r="AG70" s="387">
        <v>1</v>
      </c>
      <c r="AH70" s="387">
        <v>0</v>
      </c>
      <c r="AI70" s="387">
        <v>0</v>
      </c>
      <c r="AJ70" s="387">
        <v>1</v>
      </c>
      <c r="AK70" s="387">
        <v>0</v>
      </c>
      <c r="AL70" s="387">
        <v>3</v>
      </c>
      <c r="AM70" s="387">
        <v>0</v>
      </c>
      <c r="AN70" s="387">
        <v>6</v>
      </c>
      <c r="AO70" s="387">
        <v>0</v>
      </c>
      <c r="AP70" s="387">
        <v>1</v>
      </c>
      <c r="AQ70" s="387">
        <v>3</v>
      </c>
      <c r="AR70" s="397">
        <v>0</v>
      </c>
      <c r="AS70" s="387"/>
      <c r="AT70" s="387"/>
      <c r="AU70" s="387"/>
      <c r="AV70" s="387"/>
      <c r="AW70" s="387"/>
      <c r="AX70" s="387"/>
      <c r="AY70" s="387"/>
      <c r="AZ70" s="387"/>
      <c r="BA70" s="387"/>
      <c r="BB70" s="387"/>
      <c r="BC70" s="387"/>
      <c r="BD70" s="387"/>
      <c r="BE70" s="387"/>
      <c r="BF70" s="387"/>
      <c r="BG70" s="398"/>
      <c r="BH70" s="398"/>
      <c r="BI70" s="398"/>
      <c r="BJ70" s="398"/>
      <c r="BK70" s="398"/>
      <c r="BL70" s="398"/>
      <c r="BM70" s="398"/>
      <c r="BN70" s="398"/>
      <c r="BO70" s="398"/>
      <c r="BP70" s="398"/>
      <c r="BQ70" s="398"/>
      <c r="BR70" s="398"/>
      <c r="BS70" s="398"/>
      <c r="BT70" s="398"/>
      <c r="BU70" s="398"/>
      <c r="BV70" s="398"/>
      <c r="BW70" s="398"/>
      <c r="BX70" s="398"/>
      <c r="BY70" s="398"/>
      <c r="BZ70" s="398"/>
    </row>
    <row r="71" spans="1:78" s="395" customFormat="1" ht="12" customHeight="1">
      <c r="A71" s="437" t="s">
        <v>532</v>
      </c>
      <c r="B71" s="403"/>
      <c r="C71" s="387"/>
      <c r="D71" s="387">
        <v>0</v>
      </c>
      <c r="E71" s="387">
        <v>0</v>
      </c>
      <c r="F71" s="387">
        <v>0</v>
      </c>
      <c r="G71" s="387">
        <v>0</v>
      </c>
      <c r="H71" s="387">
        <v>0</v>
      </c>
      <c r="I71" s="397">
        <v>0</v>
      </c>
      <c r="J71" s="387">
        <v>0</v>
      </c>
      <c r="K71" s="387">
        <v>6</v>
      </c>
      <c r="L71" s="387">
        <v>1</v>
      </c>
      <c r="M71" s="387">
        <v>5</v>
      </c>
      <c r="N71" s="387">
        <v>0</v>
      </c>
      <c r="O71" s="387">
        <v>12</v>
      </c>
      <c r="P71" s="397">
        <v>0</v>
      </c>
      <c r="Q71" s="387">
        <v>2</v>
      </c>
      <c r="R71" s="387">
        <v>11</v>
      </c>
      <c r="S71" s="387">
        <v>10</v>
      </c>
      <c r="T71" s="387">
        <v>0</v>
      </c>
      <c r="U71" s="387">
        <v>1</v>
      </c>
      <c r="V71" s="387">
        <v>5</v>
      </c>
      <c r="W71" s="387">
        <v>9</v>
      </c>
      <c r="X71" s="387">
        <v>0</v>
      </c>
      <c r="Y71" s="387">
        <v>6</v>
      </c>
      <c r="Z71" s="387">
        <v>4</v>
      </c>
      <c r="AA71" s="387">
        <v>0</v>
      </c>
      <c r="AB71" s="387">
        <v>1</v>
      </c>
      <c r="AC71" s="387">
        <v>2</v>
      </c>
      <c r="AD71" s="387">
        <v>9</v>
      </c>
      <c r="AE71" s="387">
        <v>4</v>
      </c>
      <c r="AF71" s="387">
        <v>10</v>
      </c>
      <c r="AG71" s="387">
        <v>6</v>
      </c>
      <c r="AH71" s="387">
        <v>1</v>
      </c>
      <c r="AI71" s="387">
        <v>2</v>
      </c>
      <c r="AJ71" s="387">
        <v>1</v>
      </c>
      <c r="AK71" s="387">
        <v>1</v>
      </c>
      <c r="AL71" s="387">
        <v>3</v>
      </c>
      <c r="AM71" s="387">
        <v>7</v>
      </c>
      <c r="AN71" s="387">
        <v>1</v>
      </c>
      <c r="AO71" s="387">
        <v>10</v>
      </c>
      <c r="AP71" s="387">
        <v>4</v>
      </c>
      <c r="AQ71" s="387">
        <v>5</v>
      </c>
      <c r="AR71" s="397">
        <v>3</v>
      </c>
      <c r="AS71" s="387"/>
      <c r="AT71" s="387"/>
      <c r="AU71" s="387"/>
      <c r="AV71" s="387"/>
      <c r="AW71" s="387"/>
      <c r="AX71" s="387"/>
      <c r="AY71" s="387"/>
      <c r="AZ71" s="387"/>
      <c r="BA71" s="387"/>
      <c r="BB71" s="387"/>
      <c r="BC71" s="387"/>
      <c r="BD71" s="387"/>
      <c r="BE71" s="387"/>
      <c r="BF71" s="387"/>
      <c r="BG71" s="398"/>
      <c r="BH71" s="398"/>
      <c r="BI71" s="398"/>
      <c r="BJ71" s="398"/>
      <c r="BK71" s="398"/>
      <c r="BL71" s="398"/>
      <c r="BM71" s="398"/>
      <c r="BN71" s="398"/>
      <c r="BO71" s="398"/>
      <c r="BP71" s="398"/>
      <c r="BQ71" s="398"/>
      <c r="BR71" s="398"/>
      <c r="BS71" s="398"/>
      <c r="BT71" s="398"/>
      <c r="BU71" s="398"/>
      <c r="BV71" s="398"/>
      <c r="BW71" s="398"/>
      <c r="BX71" s="398"/>
      <c r="BY71" s="398"/>
      <c r="BZ71" s="398"/>
    </row>
    <row r="72" spans="1:78" s="395" customFormat="1" ht="12" customHeight="1">
      <c r="A72" s="437" t="s">
        <v>533</v>
      </c>
      <c r="B72" s="387"/>
      <c r="C72" s="387"/>
      <c r="D72" s="387">
        <v>5</v>
      </c>
      <c r="E72" s="387">
        <v>7</v>
      </c>
      <c r="F72" s="387">
        <v>3</v>
      </c>
      <c r="G72" s="387">
        <v>4</v>
      </c>
      <c r="H72" s="387">
        <v>7</v>
      </c>
      <c r="I72" s="397">
        <v>3</v>
      </c>
      <c r="J72" s="387">
        <v>3</v>
      </c>
      <c r="K72" s="387">
        <v>2</v>
      </c>
      <c r="L72" s="387">
        <v>21</v>
      </c>
      <c r="M72" s="387">
        <v>32</v>
      </c>
      <c r="N72" s="387">
        <v>5</v>
      </c>
      <c r="O72" s="387">
        <v>22</v>
      </c>
      <c r="P72" s="397">
        <v>4</v>
      </c>
      <c r="Q72" s="387">
        <v>34</v>
      </c>
      <c r="R72" s="387">
        <v>25</v>
      </c>
      <c r="S72" s="387">
        <v>13</v>
      </c>
      <c r="T72" s="387">
        <v>6</v>
      </c>
      <c r="U72" s="387">
        <v>9</v>
      </c>
      <c r="V72" s="387">
        <v>8</v>
      </c>
      <c r="W72" s="387">
        <v>21</v>
      </c>
      <c r="X72" s="387">
        <v>3</v>
      </c>
      <c r="Y72" s="387">
        <v>12</v>
      </c>
      <c r="Z72" s="387">
        <v>4</v>
      </c>
      <c r="AA72" s="387">
        <v>9</v>
      </c>
      <c r="AB72" s="387">
        <v>6</v>
      </c>
      <c r="AC72" s="387">
        <v>3</v>
      </c>
      <c r="AD72" s="387">
        <v>11</v>
      </c>
      <c r="AE72" s="387">
        <v>5</v>
      </c>
      <c r="AF72" s="387">
        <v>9</v>
      </c>
      <c r="AG72" s="387">
        <v>18</v>
      </c>
      <c r="AH72" s="387">
        <v>3</v>
      </c>
      <c r="AI72" s="387">
        <v>8</v>
      </c>
      <c r="AJ72" s="387">
        <v>0</v>
      </c>
      <c r="AK72" s="387">
        <v>4</v>
      </c>
      <c r="AL72" s="387">
        <v>6</v>
      </c>
      <c r="AM72" s="387">
        <v>2</v>
      </c>
      <c r="AN72" s="387">
        <v>4</v>
      </c>
      <c r="AO72" s="387">
        <v>5</v>
      </c>
      <c r="AP72" s="387">
        <v>8</v>
      </c>
      <c r="AQ72" s="387">
        <v>2</v>
      </c>
      <c r="AR72" s="397">
        <v>2</v>
      </c>
      <c r="AS72" s="387"/>
      <c r="AT72" s="387"/>
      <c r="AU72" s="387"/>
      <c r="AV72" s="387"/>
      <c r="AW72" s="387"/>
      <c r="AX72" s="387"/>
      <c r="AY72" s="387"/>
      <c r="AZ72" s="387"/>
      <c r="BA72" s="387"/>
      <c r="BB72" s="387"/>
      <c r="BC72" s="387"/>
      <c r="BD72" s="387"/>
      <c r="BE72" s="387"/>
      <c r="BF72" s="387"/>
      <c r="BG72" s="398"/>
      <c r="BH72" s="398"/>
      <c r="BI72" s="398"/>
      <c r="BJ72" s="398"/>
      <c r="BK72" s="398"/>
      <c r="BL72" s="398"/>
      <c r="BM72" s="398"/>
      <c r="BN72" s="398"/>
      <c r="BO72" s="398"/>
      <c r="BP72" s="398"/>
      <c r="BQ72" s="398"/>
      <c r="BR72" s="398"/>
      <c r="BS72" s="398"/>
      <c r="BT72" s="398"/>
      <c r="BU72" s="398"/>
      <c r="BV72" s="398"/>
      <c r="BW72" s="398"/>
      <c r="BX72" s="398"/>
      <c r="BY72" s="398"/>
      <c r="BZ72" s="398"/>
    </row>
    <row r="73" spans="1:78" s="395" customFormat="1" ht="12" customHeight="1">
      <c r="A73" s="437" t="s">
        <v>534</v>
      </c>
      <c r="B73" s="387"/>
      <c r="C73" s="387"/>
      <c r="D73" s="387">
        <v>0</v>
      </c>
      <c r="E73" s="387">
        <v>4</v>
      </c>
      <c r="F73" s="387">
        <v>3</v>
      </c>
      <c r="G73" s="387">
        <v>0</v>
      </c>
      <c r="H73" s="387">
        <v>1</v>
      </c>
      <c r="I73" s="397">
        <v>0</v>
      </c>
      <c r="J73" s="387">
        <v>10</v>
      </c>
      <c r="K73" s="387">
        <v>8</v>
      </c>
      <c r="L73" s="387">
        <v>7</v>
      </c>
      <c r="M73" s="387">
        <v>20</v>
      </c>
      <c r="N73" s="387">
        <v>2</v>
      </c>
      <c r="O73" s="387">
        <v>10</v>
      </c>
      <c r="P73" s="397">
        <v>1</v>
      </c>
      <c r="Q73" s="387">
        <v>19</v>
      </c>
      <c r="R73" s="387">
        <v>6</v>
      </c>
      <c r="S73" s="387">
        <v>3</v>
      </c>
      <c r="T73" s="387">
        <v>10</v>
      </c>
      <c r="U73" s="387">
        <v>5</v>
      </c>
      <c r="V73" s="387">
        <v>16</v>
      </c>
      <c r="W73" s="387">
        <v>23</v>
      </c>
      <c r="X73" s="387">
        <v>12</v>
      </c>
      <c r="Y73" s="387">
        <v>3</v>
      </c>
      <c r="Z73" s="387">
        <v>0</v>
      </c>
      <c r="AA73" s="387">
        <v>5</v>
      </c>
      <c r="AB73" s="387">
        <v>6</v>
      </c>
      <c r="AC73" s="387">
        <v>1</v>
      </c>
      <c r="AD73" s="387">
        <v>13</v>
      </c>
      <c r="AE73" s="387">
        <v>8</v>
      </c>
      <c r="AF73" s="387">
        <v>7</v>
      </c>
      <c r="AG73" s="387">
        <v>16</v>
      </c>
      <c r="AH73" s="387">
        <v>2</v>
      </c>
      <c r="AI73" s="387">
        <v>8</v>
      </c>
      <c r="AJ73" s="387">
        <v>6</v>
      </c>
      <c r="AK73" s="387">
        <v>12</v>
      </c>
      <c r="AL73" s="387">
        <v>10</v>
      </c>
      <c r="AM73" s="387">
        <v>3</v>
      </c>
      <c r="AN73" s="387">
        <v>9</v>
      </c>
      <c r="AO73" s="387">
        <v>1</v>
      </c>
      <c r="AP73" s="387">
        <v>9</v>
      </c>
      <c r="AQ73" s="387">
        <v>18</v>
      </c>
      <c r="AR73" s="397">
        <v>8</v>
      </c>
      <c r="AS73" s="387"/>
      <c r="AT73" s="387"/>
      <c r="AU73" s="387"/>
      <c r="AV73" s="387"/>
      <c r="AW73" s="387"/>
      <c r="AX73" s="387"/>
      <c r="AY73" s="387"/>
      <c r="AZ73" s="387"/>
      <c r="BA73" s="387"/>
      <c r="BB73" s="387"/>
      <c r="BC73" s="387"/>
      <c r="BD73" s="387"/>
      <c r="BE73" s="387"/>
      <c r="BF73" s="387"/>
      <c r="BG73" s="398"/>
      <c r="BH73" s="398"/>
      <c r="BI73" s="398"/>
      <c r="BJ73" s="398"/>
      <c r="BK73" s="398"/>
      <c r="BL73" s="398"/>
      <c r="BM73" s="398"/>
      <c r="BN73" s="398"/>
      <c r="BO73" s="398"/>
      <c r="BP73" s="398"/>
      <c r="BQ73" s="398"/>
      <c r="BR73" s="398"/>
      <c r="BS73" s="398"/>
      <c r="BT73" s="398"/>
      <c r="BU73" s="398"/>
      <c r="BV73" s="398"/>
      <c r="BW73" s="398"/>
      <c r="BX73" s="398"/>
      <c r="BY73" s="398"/>
      <c r="BZ73" s="398"/>
    </row>
    <row r="74" spans="1:78" s="395" customFormat="1" ht="12" customHeight="1">
      <c r="A74" s="437" t="s">
        <v>535</v>
      </c>
      <c r="B74" s="407"/>
      <c r="C74" s="387"/>
      <c r="D74" s="387">
        <v>0</v>
      </c>
      <c r="E74" s="387">
        <v>0</v>
      </c>
      <c r="F74" s="387">
        <v>0</v>
      </c>
      <c r="G74" s="387">
        <v>0</v>
      </c>
      <c r="H74" s="387">
        <v>0</v>
      </c>
      <c r="I74" s="397">
        <v>0</v>
      </c>
      <c r="J74" s="387">
        <v>0</v>
      </c>
      <c r="K74" s="387">
        <v>2</v>
      </c>
      <c r="L74" s="387">
        <v>0</v>
      </c>
      <c r="M74" s="387">
        <v>1</v>
      </c>
      <c r="N74" s="387">
        <v>0</v>
      </c>
      <c r="O74" s="387">
        <v>1</v>
      </c>
      <c r="P74" s="397">
        <v>1</v>
      </c>
      <c r="Q74" s="387">
        <v>5</v>
      </c>
      <c r="R74" s="387">
        <v>0</v>
      </c>
      <c r="S74" s="387">
        <v>0</v>
      </c>
      <c r="T74" s="387">
        <v>4</v>
      </c>
      <c r="U74" s="387">
        <v>0</v>
      </c>
      <c r="V74" s="387">
        <v>3</v>
      </c>
      <c r="W74" s="387">
        <v>10</v>
      </c>
      <c r="X74" s="387">
        <v>2</v>
      </c>
      <c r="Y74" s="387">
        <v>1</v>
      </c>
      <c r="Z74" s="387">
        <v>2</v>
      </c>
      <c r="AA74" s="387">
        <v>0</v>
      </c>
      <c r="AB74" s="387">
        <v>4</v>
      </c>
      <c r="AC74" s="387">
        <v>2</v>
      </c>
      <c r="AD74" s="387">
        <v>0</v>
      </c>
      <c r="AE74" s="387">
        <v>1</v>
      </c>
      <c r="AF74" s="387">
        <v>7</v>
      </c>
      <c r="AG74" s="387">
        <v>3</v>
      </c>
      <c r="AH74" s="387">
        <v>1</v>
      </c>
      <c r="AI74" s="387">
        <v>1</v>
      </c>
      <c r="AJ74" s="387">
        <v>11</v>
      </c>
      <c r="AK74" s="387">
        <v>15</v>
      </c>
      <c r="AL74" s="387">
        <v>19</v>
      </c>
      <c r="AM74" s="387">
        <v>9</v>
      </c>
      <c r="AN74" s="387">
        <v>12</v>
      </c>
      <c r="AO74" s="387">
        <v>38</v>
      </c>
      <c r="AP74" s="387">
        <v>21</v>
      </c>
      <c r="AQ74" s="387">
        <v>16</v>
      </c>
      <c r="AR74" s="397">
        <v>32</v>
      </c>
      <c r="AS74" s="387"/>
      <c r="AT74" s="387"/>
      <c r="AU74" s="387"/>
      <c r="AV74" s="387"/>
      <c r="AW74" s="387"/>
      <c r="AX74" s="387"/>
      <c r="AY74" s="387"/>
      <c r="AZ74" s="387"/>
      <c r="BA74" s="387"/>
      <c r="BB74" s="387"/>
      <c r="BC74" s="387"/>
      <c r="BD74" s="387"/>
      <c r="BE74" s="387"/>
      <c r="BF74" s="387"/>
      <c r="BG74" s="398"/>
      <c r="BH74" s="398"/>
      <c r="BI74" s="398"/>
      <c r="BJ74" s="398"/>
      <c r="BK74" s="398"/>
      <c r="BL74" s="398"/>
      <c r="BM74" s="398"/>
      <c r="BN74" s="398"/>
      <c r="BO74" s="398"/>
      <c r="BP74" s="398"/>
      <c r="BQ74" s="398"/>
      <c r="BR74" s="398"/>
      <c r="BS74" s="398"/>
      <c r="BT74" s="398"/>
      <c r="BU74" s="398"/>
      <c r="BV74" s="398"/>
      <c r="BW74" s="398"/>
      <c r="BX74" s="398"/>
      <c r="BY74" s="398"/>
      <c r="BZ74" s="398"/>
    </row>
    <row r="75" spans="1:78" s="395" customFormat="1" ht="12" customHeight="1">
      <c r="A75" s="437" t="s">
        <v>536</v>
      </c>
      <c r="B75" s="381"/>
      <c r="C75" s="387"/>
      <c r="D75" s="387">
        <v>0</v>
      </c>
      <c r="E75" s="387">
        <v>0</v>
      </c>
      <c r="F75" s="387">
        <v>0</v>
      </c>
      <c r="G75" s="387">
        <v>0</v>
      </c>
      <c r="H75" s="387">
        <v>0</v>
      </c>
      <c r="I75" s="397">
        <v>0</v>
      </c>
      <c r="J75" s="387">
        <v>0</v>
      </c>
      <c r="K75" s="387">
        <v>0</v>
      </c>
      <c r="L75" s="387">
        <v>0</v>
      </c>
      <c r="M75" s="387">
        <v>0</v>
      </c>
      <c r="N75" s="387">
        <v>0</v>
      </c>
      <c r="O75" s="387">
        <v>0</v>
      </c>
      <c r="P75" s="397">
        <v>0</v>
      </c>
      <c r="Q75" s="387">
        <v>2</v>
      </c>
      <c r="R75" s="387">
        <v>0</v>
      </c>
      <c r="S75" s="387">
        <v>0</v>
      </c>
      <c r="T75" s="387">
        <v>0</v>
      </c>
      <c r="U75" s="387">
        <v>0</v>
      </c>
      <c r="V75" s="387">
        <v>3</v>
      </c>
      <c r="W75" s="387">
        <v>0</v>
      </c>
      <c r="X75" s="387">
        <v>1</v>
      </c>
      <c r="Y75" s="387">
        <v>1</v>
      </c>
      <c r="Z75" s="387">
        <v>0</v>
      </c>
      <c r="AA75" s="387">
        <v>5</v>
      </c>
      <c r="AB75" s="387">
        <v>0</v>
      </c>
      <c r="AC75" s="387">
        <v>2</v>
      </c>
      <c r="AD75" s="387">
        <v>3</v>
      </c>
      <c r="AE75" s="387">
        <v>2</v>
      </c>
      <c r="AF75" s="387">
        <v>2</v>
      </c>
      <c r="AG75" s="387">
        <v>2</v>
      </c>
      <c r="AH75" s="387">
        <v>3</v>
      </c>
      <c r="AI75" s="387">
        <v>0</v>
      </c>
      <c r="AJ75" s="387">
        <v>0</v>
      </c>
      <c r="AK75" s="387">
        <v>0</v>
      </c>
      <c r="AL75" s="387">
        <v>0</v>
      </c>
      <c r="AM75" s="387">
        <v>0</v>
      </c>
      <c r="AN75" s="387">
        <v>1</v>
      </c>
      <c r="AO75" s="387">
        <v>0</v>
      </c>
      <c r="AP75" s="387">
        <v>0</v>
      </c>
      <c r="AQ75" s="387">
        <v>0</v>
      </c>
      <c r="AR75" s="397">
        <v>1</v>
      </c>
      <c r="AS75" s="387"/>
      <c r="AT75" s="387"/>
      <c r="AU75" s="387"/>
      <c r="AV75" s="387"/>
      <c r="AW75" s="387"/>
      <c r="AX75" s="387"/>
      <c r="AY75" s="387"/>
      <c r="AZ75" s="387"/>
      <c r="BA75" s="387"/>
      <c r="BB75" s="387"/>
      <c r="BC75" s="387"/>
      <c r="BD75" s="387"/>
      <c r="BE75" s="387"/>
      <c r="BF75" s="387"/>
      <c r="BG75" s="398"/>
      <c r="BH75" s="398"/>
      <c r="BI75" s="398"/>
      <c r="BJ75" s="398"/>
      <c r="BK75" s="398"/>
      <c r="BL75" s="398"/>
      <c r="BM75" s="398"/>
      <c r="BN75" s="398"/>
      <c r="BO75" s="398"/>
      <c r="BP75" s="398"/>
      <c r="BQ75" s="398"/>
      <c r="BR75" s="398"/>
      <c r="BS75" s="398"/>
      <c r="BT75" s="398"/>
      <c r="BU75" s="398"/>
      <c r="BV75" s="398"/>
      <c r="BW75" s="398"/>
      <c r="BX75" s="398"/>
      <c r="BY75" s="398"/>
      <c r="BZ75" s="398"/>
    </row>
    <row r="76" spans="1:78" s="395" customFormat="1" ht="12" customHeight="1">
      <c r="A76" s="437" t="s">
        <v>537</v>
      </c>
      <c r="B76" s="381"/>
      <c r="C76" s="387"/>
      <c r="D76" s="387">
        <v>0</v>
      </c>
      <c r="E76" s="387">
        <v>0</v>
      </c>
      <c r="F76" s="387">
        <v>0</v>
      </c>
      <c r="G76" s="387">
        <v>0</v>
      </c>
      <c r="H76" s="387">
        <v>0</v>
      </c>
      <c r="I76" s="397">
        <v>0</v>
      </c>
      <c r="J76" s="387">
        <v>0</v>
      </c>
      <c r="K76" s="387">
        <v>0</v>
      </c>
      <c r="L76" s="387">
        <v>0</v>
      </c>
      <c r="M76" s="387">
        <v>0</v>
      </c>
      <c r="N76" s="387">
        <v>0</v>
      </c>
      <c r="O76" s="387">
        <v>0</v>
      </c>
      <c r="P76" s="397">
        <v>0</v>
      </c>
      <c r="Q76" s="387">
        <v>0</v>
      </c>
      <c r="R76" s="387">
        <v>0</v>
      </c>
      <c r="S76" s="387">
        <v>0</v>
      </c>
      <c r="T76" s="387">
        <v>0</v>
      </c>
      <c r="U76" s="387">
        <v>0</v>
      </c>
      <c r="V76" s="387">
        <v>0</v>
      </c>
      <c r="W76" s="387">
        <v>0</v>
      </c>
      <c r="X76" s="387">
        <v>0</v>
      </c>
      <c r="Y76" s="387">
        <v>0</v>
      </c>
      <c r="Z76" s="387">
        <v>0</v>
      </c>
      <c r="AA76" s="387">
        <v>0</v>
      </c>
      <c r="AB76" s="387">
        <v>0</v>
      </c>
      <c r="AC76" s="387">
        <v>6</v>
      </c>
      <c r="AD76" s="387">
        <v>6</v>
      </c>
      <c r="AE76" s="387">
        <v>4</v>
      </c>
      <c r="AF76" s="387">
        <v>1</v>
      </c>
      <c r="AG76" s="387">
        <v>0</v>
      </c>
      <c r="AH76" s="387">
        <v>0</v>
      </c>
      <c r="AI76" s="387">
        <v>0</v>
      </c>
      <c r="AJ76" s="387">
        <v>0</v>
      </c>
      <c r="AK76" s="387">
        <v>0</v>
      </c>
      <c r="AL76" s="387">
        <v>0</v>
      </c>
      <c r="AM76" s="387">
        <v>0</v>
      </c>
      <c r="AN76" s="387">
        <v>0</v>
      </c>
      <c r="AO76" s="387">
        <v>0</v>
      </c>
      <c r="AP76" s="387">
        <v>2</v>
      </c>
      <c r="AQ76" s="387">
        <v>1</v>
      </c>
      <c r="AR76" s="397">
        <v>0</v>
      </c>
      <c r="AS76" s="387"/>
      <c r="AT76" s="387"/>
      <c r="AU76" s="387"/>
      <c r="AV76" s="387"/>
      <c r="AW76" s="387"/>
      <c r="AX76" s="387"/>
      <c r="AY76" s="387"/>
      <c r="AZ76" s="387"/>
      <c r="BA76" s="387"/>
      <c r="BB76" s="387"/>
      <c r="BC76" s="387"/>
      <c r="BD76" s="387"/>
      <c r="BE76" s="387"/>
      <c r="BF76" s="387"/>
      <c r="BG76" s="398"/>
      <c r="BH76" s="398"/>
      <c r="BI76" s="398"/>
      <c r="BJ76" s="398"/>
      <c r="BK76" s="398"/>
      <c r="BL76" s="398"/>
      <c r="BM76" s="398"/>
      <c r="BN76" s="398"/>
      <c r="BO76" s="398"/>
      <c r="BP76" s="398"/>
      <c r="BQ76" s="398"/>
      <c r="BR76" s="398"/>
      <c r="BS76" s="398"/>
      <c r="BT76" s="398"/>
      <c r="BU76" s="398"/>
      <c r="BV76" s="398"/>
      <c r="BW76" s="398"/>
      <c r="BX76" s="398"/>
      <c r="BY76" s="398"/>
      <c r="BZ76" s="398"/>
    </row>
    <row r="77" spans="1:78" s="395" customFormat="1" ht="12" customHeight="1">
      <c r="A77" s="437" t="s">
        <v>538</v>
      </c>
      <c r="B77" s="381"/>
      <c r="C77" s="387"/>
      <c r="D77" s="387">
        <v>0</v>
      </c>
      <c r="E77" s="387">
        <v>0</v>
      </c>
      <c r="F77" s="387">
        <v>0</v>
      </c>
      <c r="G77" s="387">
        <v>0</v>
      </c>
      <c r="H77" s="387">
        <v>0</v>
      </c>
      <c r="I77" s="397">
        <v>0</v>
      </c>
      <c r="J77" s="387">
        <v>0</v>
      </c>
      <c r="K77" s="387">
        <v>0</v>
      </c>
      <c r="L77" s="387">
        <v>0</v>
      </c>
      <c r="M77" s="387">
        <v>0</v>
      </c>
      <c r="N77" s="387">
        <v>0</v>
      </c>
      <c r="O77" s="387">
        <v>0</v>
      </c>
      <c r="P77" s="397">
        <v>0</v>
      </c>
      <c r="Q77" s="387">
        <v>0</v>
      </c>
      <c r="R77" s="387">
        <v>0</v>
      </c>
      <c r="S77" s="387">
        <v>0</v>
      </c>
      <c r="T77" s="387">
        <v>0</v>
      </c>
      <c r="U77" s="387">
        <v>0</v>
      </c>
      <c r="V77" s="387">
        <v>0</v>
      </c>
      <c r="W77" s="387">
        <v>0</v>
      </c>
      <c r="X77" s="387">
        <v>0</v>
      </c>
      <c r="Y77" s="387">
        <v>1</v>
      </c>
      <c r="Z77" s="387">
        <v>0</v>
      </c>
      <c r="AA77" s="387">
        <v>0</v>
      </c>
      <c r="AB77" s="387">
        <v>0</v>
      </c>
      <c r="AC77" s="387">
        <v>0</v>
      </c>
      <c r="AD77" s="387">
        <v>0</v>
      </c>
      <c r="AE77" s="387">
        <v>0</v>
      </c>
      <c r="AF77" s="387">
        <v>0</v>
      </c>
      <c r="AG77" s="387">
        <v>0</v>
      </c>
      <c r="AH77" s="387">
        <v>0</v>
      </c>
      <c r="AI77" s="387">
        <v>0</v>
      </c>
      <c r="AJ77" s="387">
        <v>0</v>
      </c>
      <c r="AK77" s="387">
        <v>0</v>
      </c>
      <c r="AL77" s="387">
        <v>0</v>
      </c>
      <c r="AM77" s="387">
        <v>0</v>
      </c>
      <c r="AN77" s="387">
        <v>0</v>
      </c>
      <c r="AO77" s="387">
        <v>0</v>
      </c>
      <c r="AP77" s="387">
        <v>0</v>
      </c>
      <c r="AQ77" s="387">
        <v>0</v>
      </c>
      <c r="AR77" s="397">
        <v>0</v>
      </c>
      <c r="AS77" s="387"/>
      <c r="AT77" s="387"/>
      <c r="AU77" s="387"/>
      <c r="AV77" s="387"/>
      <c r="AW77" s="387"/>
      <c r="AX77" s="387"/>
      <c r="AY77" s="387"/>
      <c r="AZ77" s="387"/>
      <c r="BA77" s="387"/>
      <c r="BB77" s="387"/>
      <c r="BC77" s="387"/>
      <c r="BD77" s="387"/>
      <c r="BE77" s="387"/>
      <c r="BF77" s="387"/>
      <c r="BG77" s="398"/>
      <c r="BH77" s="398"/>
      <c r="BI77" s="398"/>
      <c r="BJ77" s="398"/>
      <c r="BK77" s="398"/>
      <c r="BL77" s="398"/>
      <c r="BM77" s="398"/>
      <c r="BN77" s="398"/>
      <c r="BO77" s="398"/>
      <c r="BP77" s="398"/>
      <c r="BQ77" s="398"/>
      <c r="BR77" s="398"/>
      <c r="BS77" s="398"/>
      <c r="BT77" s="398"/>
      <c r="BU77" s="398"/>
      <c r="BV77" s="398"/>
      <c r="BW77" s="398"/>
      <c r="BX77" s="398"/>
      <c r="BY77" s="398"/>
      <c r="BZ77" s="398"/>
    </row>
    <row r="78" spans="1:78" s="395" customFormat="1" ht="12" customHeight="1">
      <c r="A78" s="437" t="s">
        <v>539</v>
      </c>
      <c r="B78" s="381"/>
      <c r="C78" s="387"/>
      <c r="D78" s="387">
        <v>0</v>
      </c>
      <c r="E78" s="387">
        <v>0</v>
      </c>
      <c r="F78" s="387">
        <v>0</v>
      </c>
      <c r="G78" s="387">
        <v>0</v>
      </c>
      <c r="H78" s="387">
        <v>0</v>
      </c>
      <c r="I78" s="397">
        <v>0</v>
      </c>
      <c r="J78" s="387">
        <v>17</v>
      </c>
      <c r="K78" s="387">
        <v>4</v>
      </c>
      <c r="L78" s="387">
        <v>13</v>
      </c>
      <c r="M78" s="387">
        <v>1</v>
      </c>
      <c r="N78" s="387">
        <v>3</v>
      </c>
      <c r="O78" s="387">
        <v>0</v>
      </c>
      <c r="P78" s="397">
        <v>11</v>
      </c>
      <c r="Q78" s="387">
        <v>4</v>
      </c>
      <c r="R78" s="387">
        <v>3</v>
      </c>
      <c r="S78" s="387">
        <v>1</v>
      </c>
      <c r="T78" s="387">
        <v>3</v>
      </c>
      <c r="U78" s="387">
        <v>3</v>
      </c>
      <c r="V78" s="387">
        <v>7</v>
      </c>
      <c r="W78" s="387">
        <v>6</v>
      </c>
      <c r="X78" s="387">
        <v>10</v>
      </c>
      <c r="Y78" s="387">
        <v>5</v>
      </c>
      <c r="Z78" s="387">
        <v>7</v>
      </c>
      <c r="AA78" s="387">
        <v>9</v>
      </c>
      <c r="AB78" s="387">
        <v>5</v>
      </c>
      <c r="AC78" s="387">
        <v>3</v>
      </c>
      <c r="AD78" s="387">
        <v>6</v>
      </c>
      <c r="AE78" s="387">
        <v>10</v>
      </c>
      <c r="AF78" s="387">
        <v>13</v>
      </c>
      <c r="AG78" s="387">
        <v>10</v>
      </c>
      <c r="AH78" s="387">
        <v>4</v>
      </c>
      <c r="AI78" s="387">
        <v>7</v>
      </c>
      <c r="AJ78" s="387">
        <v>0</v>
      </c>
      <c r="AK78" s="387">
        <v>11</v>
      </c>
      <c r="AL78" s="387">
        <v>1</v>
      </c>
      <c r="AM78" s="387">
        <v>7</v>
      </c>
      <c r="AN78" s="387">
        <v>5</v>
      </c>
      <c r="AO78" s="387">
        <v>1</v>
      </c>
      <c r="AP78" s="387">
        <v>18</v>
      </c>
      <c r="AQ78" s="387">
        <v>13</v>
      </c>
      <c r="AR78" s="397">
        <v>2</v>
      </c>
      <c r="AS78" s="387"/>
      <c r="AT78" s="387"/>
      <c r="AU78" s="387"/>
      <c r="AV78" s="387"/>
      <c r="AW78" s="387"/>
      <c r="AX78" s="387"/>
      <c r="AY78" s="387"/>
      <c r="AZ78" s="387"/>
      <c r="BA78" s="387"/>
      <c r="BB78" s="387"/>
      <c r="BC78" s="387"/>
      <c r="BD78" s="387"/>
      <c r="BE78" s="387"/>
      <c r="BF78" s="387"/>
      <c r="BG78" s="398"/>
      <c r="BH78" s="398"/>
      <c r="BI78" s="398"/>
      <c r="BJ78" s="398"/>
      <c r="BK78" s="398"/>
      <c r="BL78" s="398"/>
      <c r="BM78" s="398"/>
      <c r="BN78" s="398"/>
      <c r="BO78" s="398"/>
      <c r="BP78" s="398"/>
      <c r="BQ78" s="398"/>
      <c r="BR78" s="398"/>
      <c r="BS78" s="398"/>
      <c r="BT78" s="398"/>
      <c r="BU78" s="398"/>
      <c r="BV78" s="398"/>
      <c r="BW78" s="398"/>
      <c r="BX78" s="398"/>
      <c r="BY78" s="398"/>
      <c r="BZ78" s="398"/>
    </row>
    <row r="79" spans="1:78" s="395" customFormat="1" ht="12" customHeight="1">
      <c r="A79" s="437" t="s">
        <v>540</v>
      </c>
      <c r="B79" s="381"/>
      <c r="C79" s="387"/>
      <c r="D79" s="387">
        <v>0</v>
      </c>
      <c r="E79" s="387">
        <v>0</v>
      </c>
      <c r="F79" s="387">
        <v>0</v>
      </c>
      <c r="G79" s="387">
        <v>0</v>
      </c>
      <c r="H79" s="387">
        <v>0</v>
      </c>
      <c r="I79" s="397">
        <v>0</v>
      </c>
      <c r="J79" s="387">
        <v>4</v>
      </c>
      <c r="K79" s="387">
        <v>4</v>
      </c>
      <c r="L79" s="387">
        <v>2</v>
      </c>
      <c r="M79" s="387">
        <v>6</v>
      </c>
      <c r="N79" s="387">
        <v>7</v>
      </c>
      <c r="O79" s="387">
        <v>7</v>
      </c>
      <c r="P79" s="397">
        <v>5</v>
      </c>
      <c r="Q79" s="387">
        <v>1</v>
      </c>
      <c r="R79" s="387">
        <v>9</v>
      </c>
      <c r="S79" s="387">
        <v>2</v>
      </c>
      <c r="T79" s="387">
        <v>7</v>
      </c>
      <c r="U79" s="387">
        <v>6</v>
      </c>
      <c r="V79" s="387">
        <v>9</v>
      </c>
      <c r="W79" s="387">
        <v>6</v>
      </c>
      <c r="X79" s="387">
        <v>4</v>
      </c>
      <c r="Y79" s="387">
        <v>7</v>
      </c>
      <c r="Z79" s="387">
        <v>9</v>
      </c>
      <c r="AA79" s="387">
        <v>3</v>
      </c>
      <c r="AB79" s="387">
        <v>7</v>
      </c>
      <c r="AC79" s="387">
        <v>3</v>
      </c>
      <c r="AD79" s="387">
        <v>1</v>
      </c>
      <c r="AE79" s="387">
        <v>5</v>
      </c>
      <c r="AF79" s="387">
        <v>3</v>
      </c>
      <c r="AG79" s="387">
        <v>9</v>
      </c>
      <c r="AH79" s="387">
        <v>5</v>
      </c>
      <c r="AI79" s="387">
        <v>3</v>
      </c>
      <c r="AJ79" s="387">
        <v>2</v>
      </c>
      <c r="AK79" s="387">
        <v>0</v>
      </c>
      <c r="AL79" s="387">
        <v>3</v>
      </c>
      <c r="AM79" s="387">
        <v>1</v>
      </c>
      <c r="AN79" s="387">
        <v>3</v>
      </c>
      <c r="AO79" s="387">
        <v>2</v>
      </c>
      <c r="AP79" s="387">
        <v>8</v>
      </c>
      <c r="AQ79" s="387">
        <v>9</v>
      </c>
      <c r="AR79" s="397">
        <v>6</v>
      </c>
      <c r="AS79" s="387"/>
      <c r="AT79" s="387"/>
      <c r="AU79" s="387"/>
      <c r="AV79" s="387"/>
      <c r="AW79" s="387"/>
      <c r="AX79" s="387"/>
      <c r="AY79" s="387"/>
      <c r="AZ79" s="387"/>
      <c r="BA79" s="387"/>
      <c r="BB79" s="387"/>
      <c r="BC79" s="387"/>
      <c r="BD79" s="387"/>
      <c r="BE79" s="387"/>
      <c r="BF79" s="387"/>
      <c r="BG79" s="398"/>
      <c r="BH79" s="398"/>
      <c r="BI79" s="398"/>
      <c r="BJ79" s="398"/>
      <c r="BK79" s="398"/>
      <c r="BL79" s="398"/>
      <c r="BM79" s="398"/>
      <c r="BN79" s="398"/>
      <c r="BO79" s="398"/>
      <c r="BP79" s="398"/>
      <c r="BQ79" s="398"/>
      <c r="BR79" s="398"/>
      <c r="BS79" s="398"/>
      <c r="BT79" s="398"/>
      <c r="BU79" s="398"/>
      <c r="BV79" s="398"/>
      <c r="BW79" s="398"/>
      <c r="BX79" s="398"/>
      <c r="BY79" s="398"/>
      <c r="BZ79" s="398"/>
    </row>
    <row r="80" spans="1:78" s="395" customFormat="1" ht="12" customHeight="1">
      <c r="A80" s="437" t="s">
        <v>541</v>
      </c>
      <c r="B80" s="396"/>
      <c r="C80" s="387"/>
      <c r="D80" s="387">
        <v>4</v>
      </c>
      <c r="E80" s="387">
        <v>3</v>
      </c>
      <c r="F80" s="387">
        <v>1</v>
      </c>
      <c r="G80" s="387">
        <v>3</v>
      </c>
      <c r="H80" s="387">
        <v>1</v>
      </c>
      <c r="I80" s="397">
        <v>3</v>
      </c>
      <c r="J80" s="387">
        <v>2</v>
      </c>
      <c r="K80" s="387">
        <v>10</v>
      </c>
      <c r="L80" s="387">
        <v>9</v>
      </c>
      <c r="M80" s="387">
        <v>5</v>
      </c>
      <c r="N80" s="387">
        <v>2</v>
      </c>
      <c r="O80" s="387">
        <v>2</v>
      </c>
      <c r="P80" s="397">
        <v>0</v>
      </c>
      <c r="Q80" s="387">
        <v>3</v>
      </c>
      <c r="R80" s="387">
        <v>3</v>
      </c>
      <c r="S80" s="387">
        <v>4</v>
      </c>
      <c r="T80" s="387">
        <v>4</v>
      </c>
      <c r="U80" s="387">
        <v>10</v>
      </c>
      <c r="V80" s="387">
        <v>8</v>
      </c>
      <c r="W80" s="387">
        <v>5</v>
      </c>
      <c r="X80" s="387">
        <v>8</v>
      </c>
      <c r="Y80" s="387">
        <v>6</v>
      </c>
      <c r="Z80" s="387">
        <v>8</v>
      </c>
      <c r="AA80" s="387">
        <v>3</v>
      </c>
      <c r="AB80" s="387">
        <v>4</v>
      </c>
      <c r="AC80" s="387">
        <v>10</v>
      </c>
      <c r="AD80" s="387">
        <v>7</v>
      </c>
      <c r="AE80" s="387">
        <v>6</v>
      </c>
      <c r="AF80" s="387">
        <v>9</v>
      </c>
      <c r="AG80" s="387">
        <v>6</v>
      </c>
      <c r="AH80" s="387">
        <v>4</v>
      </c>
      <c r="AI80" s="387">
        <v>10</v>
      </c>
      <c r="AJ80" s="387">
        <v>4</v>
      </c>
      <c r="AK80" s="387">
        <v>12</v>
      </c>
      <c r="AL80" s="387">
        <v>7</v>
      </c>
      <c r="AM80" s="387">
        <v>10</v>
      </c>
      <c r="AN80" s="387">
        <v>4</v>
      </c>
      <c r="AO80" s="387">
        <v>2</v>
      </c>
      <c r="AP80" s="387">
        <v>8</v>
      </c>
      <c r="AQ80" s="387">
        <v>20</v>
      </c>
      <c r="AR80" s="397">
        <v>8</v>
      </c>
      <c r="AS80" s="387"/>
      <c r="AT80" s="387"/>
      <c r="AU80" s="387"/>
      <c r="AV80" s="387"/>
      <c r="AW80" s="387"/>
      <c r="AX80" s="387"/>
      <c r="AY80" s="387"/>
      <c r="AZ80" s="387"/>
      <c r="BA80" s="387"/>
      <c r="BB80" s="387"/>
      <c r="BC80" s="387"/>
      <c r="BD80" s="387"/>
      <c r="BE80" s="387"/>
      <c r="BF80" s="387"/>
      <c r="BG80" s="398"/>
      <c r="BH80" s="398"/>
      <c r="BI80" s="398"/>
      <c r="BJ80" s="398"/>
      <c r="BK80" s="398"/>
      <c r="BL80" s="398"/>
      <c r="BM80" s="398"/>
      <c r="BN80" s="398"/>
      <c r="BO80" s="398"/>
      <c r="BP80" s="398"/>
      <c r="BQ80" s="398"/>
      <c r="BR80" s="398"/>
      <c r="BS80" s="398"/>
      <c r="BT80" s="398"/>
      <c r="BU80" s="398"/>
      <c r="BV80" s="398"/>
      <c r="BW80" s="398"/>
      <c r="BX80" s="398"/>
      <c r="BY80" s="398"/>
      <c r="BZ80" s="398"/>
    </row>
    <row r="81" spans="1:78" s="395" customFormat="1" ht="12" customHeight="1">
      <c r="A81" s="437" t="s">
        <v>542</v>
      </c>
      <c r="B81" s="396"/>
      <c r="C81" s="449" t="s">
        <v>10</v>
      </c>
      <c r="D81" s="387">
        <v>0</v>
      </c>
      <c r="E81" s="387">
        <v>0</v>
      </c>
      <c r="F81" s="387">
        <v>0</v>
      </c>
      <c r="G81" s="387">
        <v>0</v>
      </c>
      <c r="H81" s="387">
        <v>0</v>
      </c>
      <c r="I81" s="397">
        <v>0</v>
      </c>
      <c r="J81" s="387">
        <v>4</v>
      </c>
      <c r="K81" s="387">
        <v>1</v>
      </c>
      <c r="L81" s="387">
        <v>1</v>
      </c>
      <c r="M81" s="387">
        <v>4</v>
      </c>
      <c r="N81" s="387">
        <v>1</v>
      </c>
      <c r="O81" s="387">
        <v>1</v>
      </c>
      <c r="P81" s="397">
        <v>6</v>
      </c>
      <c r="Q81" s="387">
        <v>0</v>
      </c>
      <c r="R81" s="387">
        <v>4</v>
      </c>
      <c r="S81" s="387">
        <v>0</v>
      </c>
      <c r="T81" s="387">
        <v>0</v>
      </c>
      <c r="U81" s="387">
        <v>0</v>
      </c>
      <c r="V81" s="387">
        <v>3</v>
      </c>
      <c r="W81" s="387">
        <v>2</v>
      </c>
      <c r="X81" s="387">
        <v>2</v>
      </c>
      <c r="Y81" s="387">
        <v>3</v>
      </c>
      <c r="Z81" s="387">
        <v>4</v>
      </c>
      <c r="AA81" s="387">
        <v>0</v>
      </c>
      <c r="AB81" s="387">
        <v>0</v>
      </c>
      <c r="AC81" s="387">
        <v>1</v>
      </c>
      <c r="AD81" s="387">
        <v>5</v>
      </c>
      <c r="AE81" s="387">
        <v>0</v>
      </c>
      <c r="AF81" s="387">
        <v>4</v>
      </c>
      <c r="AG81" s="387">
        <v>0</v>
      </c>
      <c r="AH81" s="387">
        <v>4</v>
      </c>
      <c r="AI81" s="387">
        <v>1</v>
      </c>
      <c r="AJ81" s="387">
        <v>1</v>
      </c>
      <c r="AK81" s="387">
        <v>2</v>
      </c>
      <c r="AL81" s="387">
        <v>1</v>
      </c>
      <c r="AM81" s="387">
        <v>12</v>
      </c>
      <c r="AN81" s="387">
        <v>4</v>
      </c>
      <c r="AO81" s="387">
        <v>3</v>
      </c>
      <c r="AP81" s="387">
        <v>0</v>
      </c>
      <c r="AQ81" s="387">
        <v>0</v>
      </c>
      <c r="AR81" s="397">
        <v>3</v>
      </c>
      <c r="AS81" s="387"/>
      <c r="AT81" s="387"/>
      <c r="AU81" s="387"/>
      <c r="AV81" s="387"/>
      <c r="AW81" s="387"/>
      <c r="AX81" s="387"/>
      <c r="AY81" s="387"/>
      <c r="AZ81" s="387"/>
      <c r="BA81" s="387"/>
      <c r="BB81" s="387"/>
      <c r="BC81" s="387"/>
      <c r="BD81" s="387"/>
      <c r="BE81" s="387"/>
      <c r="BF81" s="387"/>
      <c r="BG81" s="398"/>
      <c r="BH81" s="398"/>
      <c r="BI81" s="398"/>
      <c r="BJ81" s="398"/>
      <c r="BK81" s="398"/>
      <c r="BL81" s="398"/>
      <c r="BM81" s="398"/>
      <c r="BN81" s="398"/>
      <c r="BO81" s="398"/>
      <c r="BP81" s="398"/>
      <c r="BQ81" s="398"/>
      <c r="BR81" s="398"/>
      <c r="BS81" s="398"/>
      <c r="BT81" s="398"/>
      <c r="BU81" s="398"/>
      <c r="BV81" s="398"/>
      <c r="BW81" s="398"/>
      <c r="BX81" s="398"/>
      <c r="BY81" s="398"/>
      <c r="BZ81" s="398"/>
    </row>
    <row r="82" spans="1:78" s="395" customFormat="1" ht="12" customHeight="1">
      <c r="A82" s="437" t="s">
        <v>543</v>
      </c>
      <c r="B82" s="396"/>
      <c r="C82" s="449" t="s">
        <v>10</v>
      </c>
      <c r="D82" s="387">
        <v>0</v>
      </c>
      <c r="E82" s="387">
        <v>0</v>
      </c>
      <c r="F82" s="387">
        <v>0</v>
      </c>
      <c r="G82" s="387">
        <v>0</v>
      </c>
      <c r="H82" s="387">
        <v>0</v>
      </c>
      <c r="I82" s="397">
        <v>0</v>
      </c>
      <c r="J82" s="387">
        <v>11</v>
      </c>
      <c r="K82" s="387">
        <v>1</v>
      </c>
      <c r="L82" s="387">
        <v>3</v>
      </c>
      <c r="M82" s="387">
        <v>0</v>
      </c>
      <c r="N82" s="387">
        <v>1</v>
      </c>
      <c r="O82" s="387">
        <v>0</v>
      </c>
      <c r="P82" s="397">
        <v>5</v>
      </c>
      <c r="Q82" s="387">
        <v>1</v>
      </c>
      <c r="R82" s="387">
        <v>8</v>
      </c>
      <c r="S82" s="387">
        <v>3</v>
      </c>
      <c r="T82" s="387">
        <v>8</v>
      </c>
      <c r="U82" s="387">
        <v>8</v>
      </c>
      <c r="V82" s="387">
        <v>4</v>
      </c>
      <c r="W82" s="387">
        <v>3</v>
      </c>
      <c r="X82" s="387">
        <v>10</v>
      </c>
      <c r="Y82" s="387">
        <v>18</v>
      </c>
      <c r="Z82" s="387">
        <v>25</v>
      </c>
      <c r="AA82" s="387">
        <v>37</v>
      </c>
      <c r="AB82" s="387">
        <v>15</v>
      </c>
      <c r="AC82" s="387">
        <v>23</v>
      </c>
      <c r="AD82" s="387">
        <v>11</v>
      </c>
      <c r="AE82" s="387">
        <v>16</v>
      </c>
      <c r="AF82" s="387">
        <v>11</v>
      </c>
      <c r="AG82" s="387">
        <v>9</v>
      </c>
      <c r="AH82" s="387">
        <v>27</v>
      </c>
      <c r="AI82" s="387">
        <v>15</v>
      </c>
      <c r="AJ82" s="387">
        <v>16</v>
      </c>
      <c r="AK82" s="387">
        <v>20</v>
      </c>
      <c r="AL82" s="387">
        <v>16</v>
      </c>
      <c r="AM82" s="387">
        <v>11</v>
      </c>
      <c r="AN82" s="387">
        <v>6</v>
      </c>
      <c r="AO82" s="387">
        <v>9</v>
      </c>
      <c r="AP82" s="387">
        <v>21</v>
      </c>
      <c r="AQ82" s="387">
        <v>14</v>
      </c>
      <c r="AR82" s="397">
        <v>25</v>
      </c>
      <c r="AS82" s="387"/>
      <c r="AT82" s="387"/>
      <c r="AU82" s="387"/>
      <c r="AV82" s="387"/>
      <c r="AW82" s="387"/>
      <c r="AX82" s="387"/>
      <c r="AY82" s="387"/>
      <c r="AZ82" s="387"/>
      <c r="BA82" s="387"/>
      <c r="BB82" s="387"/>
      <c r="BC82" s="387"/>
      <c r="BD82" s="387"/>
      <c r="BE82" s="387"/>
      <c r="BF82" s="387"/>
      <c r="BG82" s="398"/>
      <c r="BH82" s="398"/>
      <c r="BI82" s="398"/>
      <c r="BJ82" s="398"/>
      <c r="BK82" s="398"/>
      <c r="BL82" s="398"/>
      <c r="BM82" s="398"/>
      <c r="BN82" s="398"/>
      <c r="BO82" s="398"/>
      <c r="BP82" s="398"/>
      <c r="BQ82" s="398"/>
      <c r="BR82" s="398"/>
      <c r="BS82" s="398"/>
      <c r="BT82" s="398"/>
      <c r="BU82" s="398"/>
      <c r="BV82" s="398"/>
      <c r="BW82" s="398"/>
      <c r="BX82" s="398"/>
      <c r="BY82" s="398"/>
      <c r="BZ82" s="398"/>
    </row>
    <row r="83" spans="1:78" s="395" customFormat="1" ht="12" customHeight="1">
      <c r="A83" s="437" t="s">
        <v>544</v>
      </c>
      <c r="B83" s="403" t="s">
        <v>16</v>
      </c>
      <c r="C83" s="451" t="s">
        <v>511</v>
      </c>
      <c r="D83" s="387">
        <v>0</v>
      </c>
      <c r="E83" s="387">
        <v>0</v>
      </c>
      <c r="F83" s="387">
        <v>0</v>
      </c>
      <c r="G83" s="387">
        <v>0</v>
      </c>
      <c r="H83" s="387">
        <v>0</v>
      </c>
      <c r="I83" s="397">
        <v>0</v>
      </c>
      <c r="J83" s="387">
        <v>0</v>
      </c>
      <c r="K83" s="387">
        <v>0</v>
      </c>
      <c r="L83" s="387">
        <v>0</v>
      </c>
      <c r="M83" s="387">
        <v>0</v>
      </c>
      <c r="N83" s="387">
        <v>0</v>
      </c>
      <c r="O83" s="387">
        <v>0</v>
      </c>
      <c r="P83" s="397">
        <v>2</v>
      </c>
      <c r="Q83" s="387">
        <v>1</v>
      </c>
      <c r="R83" s="387">
        <v>0</v>
      </c>
      <c r="S83" s="387">
        <v>2</v>
      </c>
      <c r="T83" s="387">
        <v>2</v>
      </c>
      <c r="U83" s="387">
        <v>0</v>
      </c>
      <c r="V83" s="387">
        <v>2</v>
      </c>
      <c r="W83" s="387">
        <v>1</v>
      </c>
      <c r="X83" s="387">
        <v>1</v>
      </c>
      <c r="Y83" s="387">
        <v>1</v>
      </c>
      <c r="Z83" s="387">
        <v>0</v>
      </c>
      <c r="AA83" s="387">
        <v>0</v>
      </c>
      <c r="AB83" s="387">
        <v>1</v>
      </c>
      <c r="AC83" s="387">
        <v>2</v>
      </c>
      <c r="AD83" s="387">
        <v>0</v>
      </c>
      <c r="AE83" s="387">
        <v>1</v>
      </c>
      <c r="AF83" s="387">
        <v>0</v>
      </c>
      <c r="AG83" s="387">
        <v>0</v>
      </c>
      <c r="AH83" s="387">
        <v>1</v>
      </c>
      <c r="AI83" s="387">
        <v>1</v>
      </c>
      <c r="AJ83" s="387">
        <v>1</v>
      </c>
      <c r="AK83" s="387">
        <v>2</v>
      </c>
      <c r="AL83" s="387">
        <v>0</v>
      </c>
      <c r="AM83" s="387">
        <v>8</v>
      </c>
      <c r="AN83" s="387">
        <v>0</v>
      </c>
      <c r="AO83" s="387">
        <v>6</v>
      </c>
      <c r="AP83" s="387">
        <v>2</v>
      </c>
      <c r="AQ83" s="387">
        <v>0</v>
      </c>
      <c r="AR83" s="397">
        <v>2</v>
      </c>
      <c r="AS83" s="387"/>
      <c r="AT83" s="387"/>
      <c r="AU83" s="387"/>
      <c r="AV83" s="387"/>
      <c r="AW83" s="387"/>
      <c r="AX83" s="387"/>
      <c r="AY83" s="387"/>
      <c r="AZ83" s="387"/>
      <c r="BA83" s="387"/>
      <c r="BB83" s="387"/>
      <c r="BC83" s="387"/>
      <c r="BD83" s="387"/>
      <c r="BE83" s="387"/>
      <c r="BF83" s="387"/>
      <c r="BG83" s="398"/>
      <c r="BH83" s="398"/>
      <c r="BI83" s="398"/>
      <c r="BJ83" s="398"/>
      <c r="BK83" s="398"/>
      <c r="BL83" s="398"/>
      <c r="BM83" s="398"/>
      <c r="BN83" s="398"/>
      <c r="BO83" s="398"/>
      <c r="BP83" s="398"/>
      <c r="BQ83" s="398"/>
      <c r="BR83" s="398"/>
      <c r="BS83" s="398"/>
      <c r="BT83" s="398"/>
      <c r="BU83" s="398"/>
      <c r="BV83" s="398"/>
      <c r="BW83" s="398"/>
      <c r="BX83" s="398"/>
      <c r="BY83" s="398"/>
      <c r="BZ83" s="398"/>
    </row>
    <row r="84" spans="1:78" s="395" customFormat="1" ht="12" customHeight="1">
      <c r="A84" s="437" t="s">
        <v>545</v>
      </c>
      <c r="B84" s="396"/>
      <c r="C84" s="387"/>
      <c r="D84" s="387">
        <v>1</v>
      </c>
      <c r="E84" s="387">
        <v>4</v>
      </c>
      <c r="F84" s="387">
        <v>1</v>
      </c>
      <c r="G84" s="387">
        <v>0</v>
      </c>
      <c r="H84" s="387">
        <v>2</v>
      </c>
      <c r="I84" s="397">
        <v>0</v>
      </c>
      <c r="J84" s="387">
        <v>6</v>
      </c>
      <c r="K84" s="387">
        <v>1</v>
      </c>
      <c r="L84" s="387">
        <v>2</v>
      </c>
      <c r="M84" s="387">
        <v>5</v>
      </c>
      <c r="N84" s="387">
        <v>3</v>
      </c>
      <c r="O84" s="387">
        <v>2</v>
      </c>
      <c r="P84" s="397">
        <v>4</v>
      </c>
      <c r="Q84" s="387">
        <v>9</v>
      </c>
      <c r="R84" s="387">
        <v>1</v>
      </c>
      <c r="S84" s="387">
        <v>1</v>
      </c>
      <c r="T84" s="387">
        <v>9</v>
      </c>
      <c r="U84" s="387">
        <v>0</v>
      </c>
      <c r="V84" s="387">
        <v>2</v>
      </c>
      <c r="W84" s="387">
        <v>2</v>
      </c>
      <c r="X84" s="387">
        <v>16</v>
      </c>
      <c r="Y84" s="387">
        <v>4</v>
      </c>
      <c r="Z84" s="387">
        <v>0</v>
      </c>
      <c r="AA84" s="387">
        <v>0</v>
      </c>
      <c r="AB84" s="387">
        <v>4</v>
      </c>
      <c r="AC84" s="387">
        <v>1</v>
      </c>
      <c r="AD84" s="387">
        <v>1</v>
      </c>
      <c r="AE84" s="387">
        <v>0</v>
      </c>
      <c r="AF84" s="387">
        <v>3</v>
      </c>
      <c r="AG84" s="387">
        <v>1</v>
      </c>
      <c r="AH84" s="387">
        <v>1</v>
      </c>
      <c r="AI84" s="387">
        <v>0</v>
      </c>
      <c r="AJ84" s="387">
        <v>0</v>
      </c>
      <c r="AK84" s="387">
        <v>2</v>
      </c>
      <c r="AL84" s="387">
        <v>0</v>
      </c>
      <c r="AM84" s="387">
        <v>33</v>
      </c>
      <c r="AN84" s="387">
        <v>3</v>
      </c>
      <c r="AO84" s="387">
        <v>44</v>
      </c>
      <c r="AP84" s="387">
        <v>10</v>
      </c>
      <c r="AQ84" s="387">
        <v>0</v>
      </c>
      <c r="AR84" s="397">
        <v>21</v>
      </c>
      <c r="AS84" s="387"/>
      <c r="AT84" s="387"/>
      <c r="AU84" s="387"/>
      <c r="AV84" s="387"/>
      <c r="AW84" s="387"/>
      <c r="AX84" s="387"/>
      <c r="AY84" s="387"/>
      <c r="AZ84" s="387"/>
      <c r="BA84" s="387"/>
      <c r="BB84" s="387"/>
      <c r="BC84" s="387"/>
      <c r="BD84" s="387"/>
      <c r="BE84" s="387"/>
      <c r="BF84" s="387"/>
      <c r="BG84" s="398"/>
      <c r="BH84" s="398"/>
      <c r="BI84" s="398"/>
      <c r="BJ84" s="398"/>
      <c r="BK84" s="398"/>
      <c r="BL84" s="398"/>
      <c r="BM84" s="398"/>
      <c r="BN84" s="398"/>
      <c r="BO84" s="398"/>
      <c r="BP84" s="398"/>
      <c r="BQ84" s="398"/>
      <c r="BR84" s="398"/>
      <c r="BS84" s="398"/>
      <c r="BT84" s="398"/>
      <c r="BU84" s="398"/>
      <c r="BV84" s="398"/>
      <c r="BW84" s="398"/>
      <c r="BX84" s="398"/>
      <c r="BY84" s="398"/>
      <c r="BZ84" s="398"/>
    </row>
    <row r="85" spans="1:78" s="395" customFormat="1" ht="12" customHeight="1">
      <c r="A85" s="437" t="s">
        <v>546</v>
      </c>
      <c r="B85" s="396"/>
      <c r="C85" s="387"/>
      <c r="D85" s="387">
        <v>0</v>
      </c>
      <c r="E85" s="387">
        <v>0</v>
      </c>
      <c r="F85" s="387">
        <v>0</v>
      </c>
      <c r="G85" s="387">
        <v>0</v>
      </c>
      <c r="H85" s="387">
        <v>0</v>
      </c>
      <c r="I85" s="397">
        <v>0</v>
      </c>
      <c r="J85" s="387">
        <v>0</v>
      </c>
      <c r="K85" s="387">
        <v>0</v>
      </c>
      <c r="L85" s="387">
        <v>0</v>
      </c>
      <c r="M85" s="387">
        <v>0</v>
      </c>
      <c r="N85" s="387">
        <v>0</v>
      </c>
      <c r="O85" s="387">
        <v>0</v>
      </c>
      <c r="P85" s="397">
        <v>0</v>
      </c>
      <c r="Q85" s="387">
        <v>2</v>
      </c>
      <c r="R85" s="387">
        <v>2</v>
      </c>
      <c r="S85" s="387">
        <v>0</v>
      </c>
      <c r="T85" s="387">
        <v>0</v>
      </c>
      <c r="U85" s="387">
        <v>1</v>
      </c>
      <c r="V85" s="387">
        <v>1</v>
      </c>
      <c r="W85" s="387">
        <v>2</v>
      </c>
      <c r="X85" s="387">
        <v>0</v>
      </c>
      <c r="Y85" s="387">
        <v>1</v>
      </c>
      <c r="Z85" s="387">
        <v>5</v>
      </c>
      <c r="AA85" s="387">
        <v>8</v>
      </c>
      <c r="AB85" s="387">
        <v>8</v>
      </c>
      <c r="AC85" s="387">
        <v>13</v>
      </c>
      <c r="AD85" s="387">
        <v>0</v>
      </c>
      <c r="AE85" s="387">
        <v>0</v>
      </c>
      <c r="AF85" s="387">
        <v>1</v>
      </c>
      <c r="AG85" s="387">
        <v>0</v>
      </c>
      <c r="AH85" s="387">
        <v>1</v>
      </c>
      <c r="AI85" s="387">
        <v>0</v>
      </c>
      <c r="AJ85" s="387">
        <v>1</v>
      </c>
      <c r="AK85" s="387">
        <v>0</v>
      </c>
      <c r="AL85" s="387">
        <v>0</v>
      </c>
      <c r="AM85" s="387">
        <v>0</v>
      </c>
      <c r="AN85" s="387">
        <v>0</v>
      </c>
      <c r="AO85" s="387">
        <v>1</v>
      </c>
      <c r="AP85" s="387">
        <v>0</v>
      </c>
      <c r="AQ85" s="387">
        <v>0</v>
      </c>
      <c r="AR85" s="397">
        <v>1</v>
      </c>
      <c r="AS85" s="387"/>
      <c r="AT85" s="387"/>
      <c r="AU85" s="387"/>
      <c r="AV85" s="387"/>
      <c r="AW85" s="387"/>
      <c r="AX85" s="387"/>
      <c r="AY85" s="387"/>
      <c r="AZ85" s="387"/>
      <c r="BA85" s="387"/>
      <c r="BB85" s="387"/>
      <c r="BC85" s="387"/>
      <c r="BD85" s="387"/>
      <c r="BE85" s="387"/>
      <c r="BF85" s="387"/>
      <c r="BG85" s="398"/>
      <c r="BH85" s="398"/>
      <c r="BI85" s="398"/>
      <c r="BJ85" s="398"/>
      <c r="BK85" s="398"/>
      <c r="BL85" s="398"/>
      <c r="BM85" s="398"/>
      <c r="BN85" s="398"/>
      <c r="BO85" s="398"/>
      <c r="BP85" s="398"/>
      <c r="BQ85" s="398"/>
      <c r="BR85" s="398"/>
      <c r="BS85" s="398"/>
      <c r="BT85" s="398"/>
      <c r="BU85" s="398"/>
      <c r="BV85" s="398"/>
      <c r="BW85" s="398"/>
      <c r="BX85" s="398"/>
      <c r="BY85" s="398"/>
      <c r="BZ85" s="398"/>
    </row>
    <row r="86" spans="1:78" s="395" customFormat="1" ht="12" customHeight="1">
      <c r="A86" s="437" t="s">
        <v>547</v>
      </c>
      <c r="B86" s="403" t="s">
        <v>16</v>
      </c>
      <c r="C86" s="451" t="s">
        <v>511</v>
      </c>
      <c r="D86" s="387">
        <v>0</v>
      </c>
      <c r="E86" s="387">
        <v>0</v>
      </c>
      <c r="F86" s="387">
        <v>0</v>
      </c>
      <c r="G86" s="387">
        <v>0</v>
      </c>
      <c r="H86" s="387">
        <v>0</v>
      </c>
      <c r="I86" s="397">
        <v>0</v>
      </c>
      <c r="J86" s="387">
        <v>0</v>
      </c>
      <c r="K86" s="387">
        <v>4</v>
      </c>
      <c r="L86" s="387">
        <v>3</v>
      </c>
      <c r="M86" s="387">
        <v>0</v>
      </c>
      <c r="N86" s="387">
        <v>3</v>
      </c>
      <c r="O86" s="387">
        <v>0</v>
      </c>
      <c r="P86" s="397">
        <v>4</v>
      </c>
      <c r="Q86" s="387">
        <v>3</v>
      </c>
      <c r="R86" s="387">
        <v>0</v>
      </c>
      <c r="S86" s="387">
        <v>0</v>
      </c>
      <c r="T86" s="387">
        <v>0</v>
      </c>
      <c r="U86" s="387">
        <v>0</v>
      </c>
      <c r="V86" s="387">
        <v>0</v>
      </c>
      <c r="W86" s="387">
        <v>0</v>
      </c>
      <c r="X86" s="387">
        <v>7</v>
      </c>
      <c r="Y86" s="387">
        <v>0</v>
      </c>
      <c r="Z86" s="387">
        <v>0</v>
      </c>
      <c r="AA86" s="387">
        <v>0</v>
      </c>
      <c r="AB86" s="387">
        <v>0</v>
      </c>
      <c r="AC86" s="387">
        <v>3</v>
      </c>
      <c r="AD86" s="387">
        <v>0</v>
      </c>
      <c r="AE86" s="387">
        <v>0</v>
      </c>
      <c r="AF86" s="387">
        <v>0</v>
      </c>
      <c r="AG86" s="387">
        <v>0</v>
      </c>
      <c r="AH86" s="387">
        <v>0</v>
      </c>
      <c r="AI86" s="387">
        <v>0</v>
      </c>
      <c r="AJ86" s="387">
        <v>0</v>
      </c>
      <c r="AK86" s="387">
        <v>4</v>
      </c>
      <c r="AL86" s="387">
        <v>0</v>
      </c>
      <c r="AM86" s="387">
        <v>9</v>
      </c>
      <c r="AN86" s="387">
        <v>1</v>
      </c>
      <c r="AO86" s="387">
        <v>11</v>
      </c>
      <c r="AP86" s="387">
        <v>4</v>
      </c>
      <c r="AQ86" s="387">
        <v>0</v>
      </c>
      <c r="AR86" s="397">
        <v>4</v>
      </c>
      <c r="AS86" s="387"/>
      <c r="AT86" s="387"/>
      <c r="AU86" s="387"/>
      <c r="AV86" s="387"/>
      <c r="AW86" s="387"/>
      <c r="AX86" s="387"/>
      <c r="AY86" s="387"/>
      <c r="AZ86" s="387"/>
      <c r="BA86" s="387"/>
      <c r="BB86" s="387"/>
      <c r="BC86" s="387"/>
      <c r="BD86" s="387"/>
      <c r="BE86" s="387"/>
      <c r="BF86" s="387"/>
      <c r="BG86" s="398"/>
      <c r="BH86" s="398"/>
      <c r="BI86" s="398"/>
      <c r="BJ86" s="398"/>
      <c r="BK86" s="398"/>
      <c r="BL86" s="398"/>
      <c r="BM86" s="398"/>
      <c r="BN86" s="398"/>
      <c r="BO86" s="398"/>
      <c r="BP86" s="398"/>
      <c r="BQ86" s="398"/>
      <c r="BR86" s="398"/>
      <c r="BS86" s="398"/>
      <c r="BT86" s="398"/>
      <c r="BU86" s="398"/>
      <c r="BV86" s="398"/>
      <c r="BW86" s="398"/>
      <c r="BX86" s="398"/>
      <c r="BY86" s="398"/>
      <c r="BZ86" s="398"/>
    </row>
    <row r="87" spans="1:78" s="395" customFormat="1" ht="12" customHeight="1">
      <c r="A87" s="437" t="s">
        <v>548</v>
      </c>
      <c r="B87" s="396"/>
      <c r="C87" s="387"/>
      <c r="D87" s="387">
        <v>2</v>
      </c>
      <c r="E87" s="387">
        <v>1</v>
      </c>
      <c r="F87" s="387">
        <v>2</v>
      </c>
      <c r="G87" s="387">
        <v>2</v>
      </c>
      <c r="H87" s="387">
        <v>0</v>
      </c>
      <c r="I87" s="397">
        <v>4</v>
      </c>
      <c r="J87" s="387">
        <v>3</v>
      </c>
      <c r="K87" s="387">
        <v>9</v>
      </c>
      <c r="L87" s="387">
        <v>7</v>
      </c>
      <c r="M87" s="387">
        <v>5</v>
      </c>
      <c r="N87" s="387">
        <v>2</v>
      </c>
      <c r="O87" s="387">
        <v>14</v>
      </c>
      <c r="P87" s="397">
        <v>6</v>
      </c>
      <c r="Q87" s="387">
        <v>39</v>
      </c>
      <c r="R87" s="387">
        <v>32</v>
      </c>
      <c r="S87" s="387">
        <v>14</v>
      </c>
      <c r="T87" s="387">
        <v>8</v>
      </c>
      <c r="U87" s="387">
        <v>3</v>
      </c>
      <c r="V87" s="387">
        <v>1</v>
      </c>
      <c r="W87" s="387">
        <v>0</v>
      </c>
      <c r="X87" s="387">
        <v>5</v>
      </c>
      <c r="Y87" s="387">
        <v>3</v>
      </c>
      <c r="Z87" s="387">
        <v>1</v>
      </c>
      <c r="AA87" s="387">
        <v>2</v>
      </c>
      <c r="AB87" s="387">
        <v>2</v>
      </c>
      <c r="AC87" s="387">
        <v>4</v>
      </c>
      <c r="AD87" s="387">
        <v>2</v>
      </c>
      <c r="AE87" s="387">
        <v>3</v>
      </c>
      <c r="AF87" s="387">
        <v>0</v>
      </c>
      <c r="AG87" s="387">
        <v>5</v>
      </c>
      <c r="AH87" s="387">
        <v>1</v>
      </c>
      <c r="AI87" s="387">
        <v>0</v>
      </c>
      <c r="AJ87" s="387">
        <v>2</v>
      </c>
      <c r="AK87" s="387">
        <v>0</v>
      </c>
      <c r="AL87" s="387">
        <v>6</v>
      </c>
      <c r="AM87" s="387">
        <v>5</v>
      </c>
      <c r="AN87" s="387">
        <v>0</v>
      </c>
      <c r="AO87" s="387">
        <v>4</v>
      </c>
      <c r="AP87" s="387">
        <v>1</v>
      </c>
      <c r="AQ87" s="387">
        <v>0</v>
      </c>
      <c r="AR87" s="397">
        <v>4</v>
      </c>
      <c r="AS87" s="387"/>
      <c r="AT87" s="387"/>
      <c r="AU87" s="387"/>
      <c r="AV87" s="387"/>
      <c r="AW87" s="387"/>
      <c r="AX87" s="387"/>
      <c r="AY87" s="387"/>
      <c r="AZ87" s="387"/>
      <c r="BA87" s="387"/>
      <c r="BB87" s="387"/>
      <c r="BC87" s="387"/>
      <c r="BD87" s="387"/>
      <c r="BE87" s="387"/>
      <c r="BF87" s="387"/>
      <c r="BG87" s="398"/>
      <c r="BH87" s="398"/>
      <c r="BI87" s="398"/>
      <c r="BJ87" s="398"/>
      <c r="BK87" s="398"/>
      <c r="BL87" s="398"/>
      <c r="BM87" s="398"/>
      <c r="BN87" s="398"/>
      <c r="BO87" s="398"/>
      <c r="BP87" s="398"/>
      <c r="BQ87" s="398"/>
      <c r="BR87" s="398"/>
      <c r="BS87" s="398"/>
      <c r="BT87" s="398"/>
      <c r="BU87" s="398"/>
      <c r="BV87" s="398"/>
      <c r="BW87" s="398"/>
      <c r="BX87" s="398"/>
      <c r="BY87" s="398"/>
      <c r="BZ87" s="398"/>
    </row>
    <row r="88" spans="1:78" s="395" customFormat="1" ht="12" customHeight="1">
      <c r="A88" s="437" t="s">
        <v>549</v>
      </c>
      <c r="B88" s="387"/>
      <c r="C88" s="387"/>
      <c r="D88" s="387">
        <v>0</v>
      </c>
      <c r="E88" s="387">
        <v>0</v>
      </c>
      <c r="F88" s="387">
        <v>0</v>
      </c>
      <c r="G88" s="387">
        <v>0</v>
      </c>
      <c r="H88" s="387">
        <v>0</v>
      </c>
      <c r="I88" s="397">
        <v>0</v>
      </c>
      <c r="J88" s="387">
        <v>0</v>
      </c>
      <c r="K88" s="387">
        <v>0</v>
      </c>
      <c r="L88" s="387">
        <v>4</v>
      </c>
      <c r="M88" s="387">
        <v>0</v>
      </c>
      <c r="N88" s="387">
        <v>3</v>
      </c>
      <c r="O88" s="387">
        <v>0</v>
      </c>
      <c r="P88" s="397">
        <v>0</v>
      </c>
      <c r="Q88" s="387">
        <v>0</v>
      </c>
      <c r="R88" s="387">
        <v>0</v>
      </c>
      <c r="S88" s="387">
        <v>0</v>
      </c>
      <c r="T88" s="387">
        <v>0</v>
      </c>
      <c r="U88" s="387">
        <v>1</v>
      </c>
      <c r="V88" s="387">
        <v>0</v>
      </c>
      <c r="W88" s="387">
        <v>0</v>
      </c>
      <c r="X88" s="387">
        <v>0</v>
      </c>
      <c r="Y88" s="387">
        <v>0</v>
      </c>
      <c r="Z88" s="387">
        <v>0</v>
      </c>
      <c r="AA88" s="387">
        <v>0</v>
      </c>
      <c r="AB88" s="387">
        <v>0</v>
      </c>
      <c r="AC88" s="387">
        <v>0</v>
      </c>
      <c r="AD88" s="387">
        <v>0</v>
      </c>
      <c r="AE88" s="387">
        <v>0</v>
      </c>
      <c r="AF88" s="387">
        <v>0</v>
      </c>
      <c r="AG88" s="387">
        <v>0</v>
      </c>
      <c r="AH88" s="387">
        <v>1</v>
      </c>
      <c r="AI88" s="387">
        <v>0</v>
      </c>
      <c r="AJ88" s="387">
        <v>0</v>
      </c>
      <c r="AK88" s="387">
        <v>0</v>
      </c>
      <c r="AL88" s="387">
        <v>0</v>
      </c>
      <c r="AM88" s="387">
        <v>1</v>
      </c>
      <c r="AN88" s="387">
        <v>0</v>
      </c>
      <c r="AO88" s="387">
        <v>0</v>
      </c>
      <c r="AP88" s="387">
        <v>0</v>
      </c>
      <c r="AQ88" s="387">
        <v>0</v>
      </c>
      <c r="AR88" s="397">
        <v>1</v>
      </c>
      <c r="AS88" s="387"/>
      <c r="AT88" s="387"/>
      <c r="AU88" s="387"/>
      <c r="AV88" s="387"/>
      <c r="AW88" s="387"/>
      <c r="AX88" s="387"/>
      <c r="AY88" s="387"/>
      <c r="AZ88" s="387"/>
      <c r="BA88" s="387"/>
      <c r="BB88" s="387"/>
      <c r="BC88" s="387"/>
      <c r="BD88" s="387"/>
      <c r="BE88" s="387"/>
      <c r="BF88" s="387"/>
      <c r="BG88" s="398"/>
      <c r="BH88" s="398"/>
      <c r="BI88" s="398"/>
      <c r="BJ88" s="398"/>
      <c r="BK88" s="398"/>
      <c r="BL88" s="398"/>
      <c r="BM88" s="398"/>
      <c r="BN88" s="398"/>
      <c r="BO88" s="398"/>
      <c r="BP88" s="398"/>
      <c r="BQ88" s="398"/>
      <c r="BR88" s="398"/>
      <c r="BS88" s="398"/>
      <c r="BT88" s="398"/>
      <c r="BU88" s="398"/>
      <c r="BV88" s="398"/>
      <c r="BW88" s="398"/>
      <c r="BX88" s="398"/>
      <c r="BY88" s="398"/>
      <c r="BZ88" s="398"/>
    </row>
    <row r="89" spans="1:78" s="395" customFormat="1" ht="12" customHeight="1">
      <c r="A89" s="444" t="s">
        <v>302</v>
      </c>
      <c r="B89" s="406"/>
      <c r="C89" s="387"/>
      <c r="D89" s="387"/>
      <c r="E89" s="387"/>
      <c r="F89" s="387"/>
      <c r="G89" s="387"/>
      <c r="H89" s="387"/>
      <c r="I89" s="397"/>
      <c r="J89" s="387"/>
      <c r="K89" s="387"/>
      <c r="L89" s="387"/>
      <c r="M89" s="387"/>
      <c r="N89" s="387"/>
      <c r="O89" s="387"/>
      <c r="P89" s="397"/>
      <c r="Q89" s="387"/>
      <c r="R89" s="387"/>
      <c r="S89" s="387"/>
      <c r="T89" s="387"/>
      <c r="U89" s="387"/>
      <c r="V89" s="387"/>
      <c r="W89" s="387"/>
      <c r="X89" s="387"/>
      <c r="Y89" s="387"/>
      <c r="Z89" s="387"/>
      <c r="AA89" s="387"/>
      <c r="AB89" s="387"/>
      <c r="AC89" s="387"/>
      <c r="AD89" s="387"/>
      <c r="AE89" s="387"/>
      <c r="AF89" s="387"/>
      <c r="AG89" s="387"/>
      <c r="AH89" s="387"/>
      <c r="AI89" s="387"/>
      <c r="AJ89" s="387"/>
      <c r="AK89" s="387"/>
      <c r="AL89" s="387"/>
      <c r="AM89" s="387"/>
      <c r="AN89" s="387"/>
      <c r="AO89" s="387"/>
      <c r="AP89" s="387"/>
      <c r="AQ89" s="387"/>
      <c r="AR89" s="397"/>
      <c r="AS89" s="387"/>
      <c r="AT89" s="387"/>
      <c r="AU89" s="387"/>
      <c r="AV89" s="387"/>
      <c r="AW89" s="387"/>
      <c r="AX89" s="387"/>
      <c r="AY89" s="387"/>
      <c r="AZ89" s="387"/>
      <c r="BA89" s="387"/>
      <c r="BB89" s="387"/>
      <c r="BC89" s="387"/>
      <c r="BD89" s="387"/>
      <c r="BE89" s="387"/>
      <c r="BF89" s="387"/>
      <c r="BG89" s="398"/>
      <c r="BH89" s="398"/>
      <c r="BI89" s="398"/>
      <c r="BJ89" s="398"/>
      <c r="BK89" s="398"/>
      <c r="BL89" s="398"/>
      <c r="BM89" s="398"/>
      <c r="BN89" s="398"/>
      <c r="BO89" s="398"/>
      <c r="BP89" s="398"/>
      <c r="BQ89" s="398"/>
      <c r="BR89" s="398"/>
      <c r="BS89" s="398"/>
      <c r="BT89" s="398"/>
      <c r="BU89" s="398"/>
      <c r="BV89" s="398"/>
      <c r="BW89" s="398"/>
      <c r="BX89" s="398"/>
      <c r="BY89" s="398"/>
      <c r="BZ89" s="398"/>
    </row>
    <row r="90" spans="1:78" s="395" customFormat="1" ht="12" customHeight="1">
      <c r="A90" s="437" t="s">
        <v>550</v>
      </c>
      <c r="B90" s="396"/>
      <c r="C90" s="449" t="s">
        <v>10</v>
      </c>
      <c r="D90" s="387">
        <v>5</v>
      </c>
      <c r="E90" s="387">
        <v>1</v>
      </c>
      <c r="F90" s="387">
        <v>3</v>
      </c>
      <c r="G90" s="387">
        <v>2</v>
      </c>
      <c r="H90" s="387">
        <v>3</v>
      </c>
      <c r="I90" s="397">
        <v>1</v>
      </c>
      <c r="J90" s="387">
        <v>2</v>
      </c>
      <c r="K90" s="387">
        <v>2</v>
      </c>
      <c r="L90" s="387">
        <v>1</v>
      </c>
      <c r="M90" s="387">
        <v>2</v>
      </c>
      <c r="N90" s="387">
        <v>4</v>
      </c>
      <c r="O90" s="387">
        <v>4</v>
      </c>
      <c r="P90" s="397">
        <v>1</v>
      </c>
      <c r="Q90" s="387">
        <v>4</v>
      </c>
      <c r="R90" s="387">
        <v>0</v>
      </c>
      <c r="S90" s="387">
        <v>4</v>
      </c>
      <c r="T90" s="387">
        <v>6</v>
      </c>
      <c r="U90" s="387">
        <v>2</v>
      </c>
      <c r="V90" s="387">
        <v>1</v>
      </c>
      <c r="W90" s="387">
        <v>2</v>
      </c>
      <c r="X90" s="387">
        <v>2</v>
      </c>
      <c r="Y90" s="387">
        <v>2</v>
      </c>
      <c r="Z90" s="387">
        <v>1</v>
      </c>
      <c r="AA90" s="387">
        <v>5</v>
      </c>
      <c r="AB90" s="387">
        <v>5</v>
      </c>
      <c r="AC90" s="387">
        <v>1</v>
      </c>
      <c r="AD90" s="387">
        <v>5</v>
      </c>
      <c r="AE90" s="387">
        <v>0</v>
      </c>
      <c r="AF90" s="387">
        <v>1</v>
      </c>
      <c r="AG90" s="387">
        <v>2</v>
      </c>
      <c r="AH90" s="387">
        <v>2</v>
      </c>
      <c r="AI90" s="387">
        <v>2</v>
      </c>
      <c r="AJ90" s="387">
        <v>2</v>
      </c>
      <c r="AK90" s="387">
        <v>2</v>
      </c>
      <c r="AL90" s="387">
        <v>2</v>
      </c>
      <c r="AM90" s="387">
        <v>5</v>
      </c>
      <c r="AN90" s="387">
        <v>4</v>
      </c>
      <c r="AO90" s="387">
        <v>7</v>
      </c>
      <c r="AP90" s="387">
        <v>4</v>
      </c>
      <c r="AQ90" s="387">
        <v>4</v>
      </c>
      <c r="AR90" s="397">
        <v>3</v>
      </c>
      <c r="AS90" s="387"/>
      <c r="AT90" s="387"/>
      <c r="AU90" s="387"/>
      <c r="AV90" s="387"/>
      <c r="AW90" s="387"/>
      <c r="AX90" s="387"/>
      <c r="AY90" s="387"/>
      <c r="AZ90" s="387"/>
      <c r="BA90" s="387"/>
      <c r="BB90" s="387"/>
      <c r="BC90" s="387"/>
      <c r="BD90" s="387"/>
      <c r="BE90" s="387"/>
      <c r="BF90" s="387"/>
      <c r="BG90" s="398"/>
      <c r="BH90" s="398"/>
      <c r="BI90" s="398"/>
      <c r="BJ90" s="398"/>
      <c r="BK90" s="398"/>
      <c r="BL90" s="398"/>
      <c r="BM90" s="398"/>
      <c r="BN90" s="398"/>
      <c r="BO90" s="398"/>
      <c r="BP90" s="398"/>
      <c r="BQ90" s="398"/>
      <c r="BR90" s="398"/>
      <c r="BS90" s="398"/>
      <c r="BT90" s="398"/>
      <c r="BU90" s="398"/>
      <c r="BV90" s="398"/>
      <c r="BW90" s="398"/>
      <c r="BX90" s="398"/>
      <c r="BY90" s="398"/>
      <c r="BZ90" s="398"/>
    </row>
    <row r="91" spans="1:78" s="395" customFormat="1" ht="12" customHeight="1">
      <c r="A91" s="437" t="s">
        <v>551</v>
      </c>
      <c r="B91" s="396"/>
      <c r="C91" s="449" t="s">
        <v>10</v>
      </c>
      <c r="D91" s="387">
        <v>0</v>
      </c>
      <c r="E91" s="387">
        <v>0</v>
      </c>
      <c r="F91" s="387">
        <v>1</v>
      </c>
      <c r="G91" s="387">
        <v>0</v>
      </c>
      <c r="H91" s="387">
        <v>0</v>
      </c>
      <c r="I91" s="397">
        <v>1</v>
      </c>
      <c r="J91" s="387">
        <v>3</v>
      </c>
      <c r="K91" s="387">
        <v>1</v>
      </c>
      <c r="L91" s="387">
        <v>1</v>
      </c>
      <c r="M91" s="387">
        <v>1</v>
      </c>
      <c r="N91" s="387">
        <v>0</v>
      </c>
      <c r="O91" s="387">
        <v>1</v>
      </c>
      <c r="P91" s="397">
        <v>9</v>
      </c>
      <c r="Q91" s="387">
        <v>9</v>
      </c>
      <c r="R91" s="387">
        <v>2</v>
      </c>
      <c r="S91" s="387">
        <v>1</v>
      </c>
      <c r="T91" s="387">
        <v>0</v>
      </c>
      <c r="U91" s="387">
        <v>5</v>
      </c>
      <c r="V91" s="387">
        <v>7</v>
      </c>
      <c r="W91" s="387">
        <v>6</v>
      </c>
      <c r="X91" s="387">
        <v>11</v>
      </c>
      <c r="Y91" s="387">
        <v>1</v>
      </c>
      <c r="Z91" s="387">
        <v>8</v>
      </c>
      <c r="AA91" s="387">
        <v>4</v>
      </c>
      <c r="AB91" s="387">
        <v>1</v>
      </c>
      <c r="AC91" s="387">
        <v>4</v>
      </c>
      <c r="AD91" s="387">
        <v>6</v>
      </c>
      <c r="AE91" s="387">
        <v>6</v>
      </c>
      <c r="AF91" s="387">
        <v>8</v>
      </c>
      <c r="AG91" s="387">
        <v>2</v>
      </c>
      <c r="AH91" s="387">
        <v>3</v>
      </c>
      <c r="AI91" s="387">
        <v>3</v>
      </c>
      <c r="AJ91" s="387">
        <v>3</v>
      </c>
      <c r="AK91" s="387">
        <v>2</v>
      </c>
      <c r="AL91" s="387">
        <v>7</v>
      </c>
      <c r="AM91" s="387">
        <v>5</v>
      </c>
      <c r="AN91" s="387">
        <v>3</v>
      </c>
      <c r="AO91" s="387">
        <v>1</v>
      </c>
      <c r="AP91" s="387">
        <v>2</v>
      </c>
      <c r="AQ91" s="387">
        <v>5</v>
      </c>
      <c r="AR91" s="397">
        <v>4</v>
      </c>
      <c r="AS91" s="387"/>
      <c r="AT91" s="387"/>
      <c r="AU91" s="387"/>
      <c r="AV91" s="387"/>
      <c r="AW91" s="387"/>
      <c r="AX91" s="387"/>
      <c r="AY91" s="387"/>
      <c r="AZ91" s="387"/>
      <c r="BA91" s="387"/>
      <c r="BB91" s="387"/>
      <c r="BC91" s="387"/>
      <c r="BD91" s="387"/>
      <c r="BE91" s="387"/>
      <c r="BF91" s="387"/>
      <c r="BG91" s="398"/>
      <c r="BH91" s="398"/>
      <c r="BI91" s="398"/>
      <c r="BJ91" s="398"/>
      <c r="BK91" s="398"/>
      <c r="BL91" s="398"/>
      <c r="BM91" s="398"/>
      <c r="BN91" s="398"/>
      <c r="BO91" s="398"/>
      <c r="BP91" s="398"/>
      <c r="BQ91" s="398"/>
      <c r="BR91" s="398"/>
      <c r="BS91" s="398"/>
      <c r="BT91" s="398"/>
      <c r="BU91" s="398"/>
      <c r="BV91" s="398"/>
      <c r="BW91" s="398"/>
      <c r="BX91" s="398"/>
      <c r="BY91" s="398"/>
      <c r="BZ91" s="398"/>
    </row>
    <row r="92" spans="1:78" s="395" customFormat="1" ht="12" customHeight="1">
      <c r="A92" s="437" t="s">
        <v>552</v>
      </c>
      <c r="B92" s="396" t="s">
        <v>177</v>
      </c>
      <c r="C92" s="449" t="s">
        <v>10</v>
      </c>
      <c r="D92" s="387">
        <v>0</v>
      </c>
      <c r="E92" s="387">
        <v>0</v>
      </c>
      <c r="F92" s="387">
        <v>0</v>
      </c>
      <c r="G92" s="387">
        <v>0</v>
      </c>
      <c r="H92" s="387">
        <v>0</v>
      </c>
      <c r="I92" s="397">
        <v>0</v>
      </c>
      <c r="J92" s="387">
        <v>0</v>
      </c>
      <c r="K92" s="387">
        <v>0</v>
      </c>
      <c r="L92" s="387">
        <v>0</v>
      </c>
      <c r="M92" s="387">
        <v>0</v>
      </c>
      <c r="N92" s="387">
        <v>0</v>
      </c>
      <c r="O92" s="387">
        <v>0</v>
      </c>
      <c r="P92" s="397">
        <v>0</v>
      </c>
      <c r="Q92" s="387">
        <v>0</v>
      </c>
      <c r="R92" s="387">
        <v>1</v>
      </c>
      <c r="S92" s="387">
        <v>0</v>
      </c>
      <c r="T92" s="387">
        <v>0</v>
      </c>
      <c r="U92" s="387">
        <v>0</v>
      </c>
      <c r="V92" s="387">
        <v>1</v>
      </c>
      <c r="W92" s="387">
        <v>0</v>
      </c>
      <c r="X92" s="387">
        <v>0</v>
      </c>
      <c r="Y92" s="387">
        <v>0</v>
      </c>
      <c r="Z92" s="387">
        <v>0</v>
      </c>
      <c r="AA92" s="387">
        <v>0</v>
      </c>
      <c r="AB92" s="387">
        <v>0</v>
      </c>
      <c r="AC92" s="387">
        <v>0</v>
      </c>
      <c r="AD92" s="387">
        <v>0</v>
      </c>
      <c r="AE92" s="387">
        <v>0</v>
      </c>
      <c r="AF92" s="387">
        <v>0</v>
      </c>
      <c r="AG92" s="387">
        <v>0</v>
      </c>
      <c r="AH92" s="387">
        <v>1</v>
      </c>
      <c r="AI92" s="387">
        <v>0</v>
      </c>
      <c r="AJ92" s="387">
        <v>1</v>
      </c>
      <c r="AK92" s="387">
        <v>2</v>
      </c>
      <c r="AL92" s="387">
        <v>0</v>
      </c>
      <c r="AM92" s="387">
        <v>1</v>
      </c>
      <c r="AN92" s="387">
        <v>0</v>
      </c>
      <c r="AO92" s="387">
        <v>0</v>
      </c>
      <c r="AP92" s="387">
        <v>0</v>
      </c>
      <c r="AQ92" s="387">
        <v>3</v>
      </c>
      <c r="AR92" s="397">
        <v>1</v>
      </c>
      <c r="AS92" s="387"/>
      <c r="AT92" s="387"/>
      <c r="AU92" s="387"/>
      <c r="AV92" s="387"/>
      <c r="AW92" s="387"/>
      <c r="AX92" s="387"/>
      <c r="AY92" s="387"/>
      <c r="AZ92" s="387"/>
      <c r="BA92" s="387"/>
      <c r="BB92" s="387"/>
      <c r="BC92" s="387"/>
      <c r="BD92" s="387"/>
      <c r="BE92" s="387"/>
      <c r="BF92" s="387"/>
      <c r="BG92" s="398"/>
      <c r="BH92" s="398"/>
      <c r="BI92" s="398"/>
      <c r="BJ92" s="398"/>
      <c r="BK92" s="398"/>
      <c r="BL92" s="398"/>
      <c r="BM92" s="398"/>
      <c r="BN92" s="398"/>
      <c r="BO92" s="398"/>
      <c r="BP92" s="398"/>
      <c r="BQ92" s="398"/>
      <c r="BR92" s="398"/>
      <c r="BS92" s="398"/>
      <c r="BT92" s="398"/>
      <c r="BU92" s="398"/>
      <c r="BV92" s="398"/>
      <c r="BW92" s="398"/>
      <c r="BX92" s="398"/>
      <c r="BY92" s="398"/>
      <c r="BZ92" s="398"/>
    </row>
    <row r="93" spans="1:78" s="395" customFormat="1" ht="12" customHeight="1">
      <c r="A93" s="437" t="s">
        <v>553</v>
      </c>
      <c r="B93" s="396"/>
      <c r="C93" s="387"/>
      <c r="D93" s="387">
        <v>0</v>
      </c>
      <c r="E93" s="387">
        <v>0</v>
      </c>
      <c r="F93" s="387">
        <v>0</v>
      </c>
      <c r="G93" s="387">
        <v>0</v>
      </c>
      <c r="H93" s="387">
        <v>0</v>
      </c>
      <c r="I93" s="397">
        <v>0</v>
      </c>
      <c r="J93" s="387">
        <v>0</v>
      </c>
      <c r="K93" s="387">
        <v>0</v>
      </c>
      <c r="L93" s="387">
        <v>0</v>
      </c>
      <c r="M93" s="387">
        <v>0</v>
      </c>
      <c r="N93" s="387">
        <v>1</v>
      </c>
      <c r="O93" s="387">
        <v>0</v>
      </c>
      <c r="P93" s="397">
        <v>0</v>
      </c>
      <c r="Q93" s="387">
        <v>0</v>
      </c>
      <c r="R93" s="387">
        <v>0</v>
      </c>
      <c r="S93" s="387">
        <v>0</v>
      </c>
      <c r="T93" s="387">
        <v>0</v>
      </c>
      <c r="U93" s="387">
        <v>0</v>
      </c>
      <c r="V93" s="387">
        <v>0</v>
      </c>
      <c r="W93" s="387">
        <v>0</v>
      </c>
      <c r="X93" s="387">
        <v>0</v>
      </c>
      <c r="Y93" s="387">
        <v>0</v>
      </c>
      <c r="Z93" s="387">
        <v>0</v>
      </c>
      <c r="AA93" s="387">
        <v>0</v>
      </c>
      <c r="AB93" s="387">
        <v>0</v>
      </c>
      <c r="AC93" s="387">
        <v>0</v>
      </c>
      <c r="AD93" s="387">
        <v>0</v>
      </c>
      <c r="AE93" s="387">
        <v>0</v>
      </c>
      <c r="AF93" s="387">
        <v>1</v>
      </c>
      <c r="AG93" s="387">
        <v>0</v>
      </c>
      <c r="AH93" s="387">
        <v>1</v>
      </c>
      <c r="AI93" s="387">
        <v>0</v>
      </c>
      <c r="AJ93" s="387">
        <v>5</v>
      </c>
      <c r="AK93" s="387">
        <v>2</v>
      </c>
      <c r="AL93" s="387">
        <v>0</v>
      </c>
      <c r="AM93" s="387">
        <v>0</v>
      </c>
      <c r="AN93" s="387">
        <v>1</v>
      </c>
      <c r="AO93" s="387">
        <v>0</v>
      </c>
      <c r="AP93" s="387">
        <v>1</v>
      </c>
      <c r="AQ93" s="387">
        <v>2</v>
      </c>
      <c r="AR93" s="397">
        <v>4</v>
      </c>
      <c r="AS93" s="387"/>
      <c r="AT93" s="387"/>
      <c r="AU93" s="387"/>
      <c r="AV93" s="387"/>
      <c r="AW93" s="387"/>
      <c r="AX93" s="387"/>
      <c r="AY93" s="387"/>
      <c r="AZ93" s="387"/>
      <c r="BA93" s="387"/>
      <c r="BB93" s="387"/>
      <c r="BC93" s="387"/>
      <c r="BD93" s="387"/>
      <c r="BE93" s="387"/>
      <c r="BF93" s="387"/>
      <c r="BG93" s="398"/>
      <c r="BH93" s="398"/>
      <c r="BI93" s="398"/>
      <c r="BJ93" s="398"/>
      <c r="BK93" s="398"/>
      <c r="BL93" s="398"/>
      <c r="BM93" s="398"/>
      <c r="BN93" s="398"/>
      <c r="BO93" s="398"/>
      <c r="BP93" s="398"/>
      <c r="BQ93" s="398"/>
      <c r="BR93" s="398"/>
      <c r="BS93" s="398"/>
      <c r="BT93" s="398"/>
      <c r="BU93" s="398"/>
      <c r="BV93" s="398"/>
      <c r="BW93" s="398"/>
      <c r="BX93" s="398"/>
      <c r="BY93" s="398"/>
      <c r="BZ93" s="398"/>
    </row>
    <row r="94" spans="1:78" s="395" customFormat="1" ht="12" customHeight="1">
      <c r="A94" s="444" t="s">
        <v>303</v>
      </c>
      <c r="B94" s="406"/>
      <c r="C94" s="387"/>
      <c r="D94" s="387"/>
      <c r="E94" s="387"/>
      <c r="F94" s="387"/>
      <c r="G94" s="387"/>
      <c r="H94" s="387"/>
      <c r="I94" s="397"/>
      <c r="J94" s="387"/>
      <c r="K94" s="387"/>
      <c r="L94" s="387"/>
      <c r="M94" s="387"/>
      <c r="N94" s="387"/>
      <c r="O94" s="387"/>
      <c r="P94" s="397"/>
      <c r="Q94" s="387"/>
      <c r="R94" s="387"/>
      <c r="S94" s="387"/>
      <c r="T94" s="387"/>
      <c r="U94" s="387"/>
      <c r="V94" s="387"/>
      <c r="W94" s="387"/>
      <c r="X94" s="387"/>
      <c r="Y94" s="387"/>
      <c r="Z94" s="387"/>
      <c r="AA94" s="387"/>
      <c r="AB94" s="387"/>
      <c r="AC94" s="387"/>
      <c r="AD94" s="387"/>
      <c r="AE94" s="387"/>
      <c r="AF94" s="387"/>
      <c r="AG94" s="387"/>
      <c r="AH94" s="387"/>
      <c r="AI94" s="387"/>
      <c r="AJ94" s="387"/>
      <c r="AK94" s="387"/>
      <c r="AL94" s="387"/>
      <c r="AM94" s="387"/>
      <c r="AN94" s="387"/>
      <c r="AO94" s="387"/>
      <c r="AP94" s="387"/>
      <c r="AQ94" s="387"/>
      <c r="AR94" s="397"/>
      <c r="AS94" s="387"/>
      <c r="AT94" s="387"/>
      <c r="AU94" s="387"/>
      <c r="AV94" s="387"/>
      <c r="AW94" s="387"/>
      <c r="AX94" s="387"/>
      <c r="AY94" s="387"/>
      <c r="AZ94" s="387"/>
      <c r="BA94" s="387"/>
      <c r="BB94" s="387"/>
      <c r="BC94" s="387"/>
      <c r="BD94" s="387"/>
      <c r="BE94" s="387"/>
      <c r="BF94" s="387"/>
      <c r="BG94" s="398"/>
      <c r="BH94" s="398"/>
      <c r="BI94" s="398"/>
      <c r="BJ94" s="398"/>
      <c r="BK94" s="398"/>
      <c r="BL94" s="398"/>
      <c r="BM94" s="398"/>
      <c r="BN94" s="398"/>
      <c r="BO94" s="398"/>
      <c r="BP94" s="398"/>
      <c r="BQ94" s="398"/>
      <c r="BR94" s="398"/>
      <c r="BS94" s="398"/>
      <c r="BT94" s="398"/>
      <c r="BU94" s="398"/>
      <c r="BV94" s="398"/>
      <c r="BW94" s="398"/>
      <c r="BX94" s="398"/>
      <c r="BY94" s="398"/>
      <c r="BZ94" s="398"/>
    </row>
    <row r="95" spans="1:78" s="395" customFormat="1" ht="12" customHeight="1">
      <c r="A95" s="437" t="s">
        <v>554</v>
      </c>
      <c r="B95" s="403" t="s">
        <v>163</v>
      </c>
      <c r="C95" s="449" t="s">
        <v>10</v>
      </c>
      <c r="D95" s="387">
        <v>0</v>
      </c>
      <c r="E95" s="387">
        <v>0</v>
      </c>
      <c r="F95" s="387">
        <v>0</v>
      </c>
      <c r="G95" s="387">
        <v>0</v>
      </c>
      <c r="H95" s="387">
        <v>0</v>
      </c>
      <c r="I95" s="397">
        <v>0</v>
      </c>
      <c r="J95" s="387">
        <v>0</v>
      </c>
      <c r="K95" s="387">
        <v>0</v>
      </c>
      <c r="L95" s="387">
        <v>2</v>
      </c>
      <c r="M95" s="387">
        <v>1</v>
      </c>
      <c r="N95" s="387">
        <v>2</v>
      </c>
      <c r="O95" s="387">
        <v>1</v>
      </c>
      <c r="P95" s="397">
        <v>7</v>
      </c>
      <c r="Q95" s="387">
        <v>0</v>
      </c>
      <c r="R95" s="387">
        <v>3</v>
      </c>
      <c r="S95" s="387">
        <v>5</v>
      </c>
      <c r="T95" s="387">
        <v>0</v>
      </c>
      <c r="U95" s="387">
        <v>2</v>
      </c>
      <c r="V95" s="387">
        <v>0</v>
      </c>
      <c r="W95" s="387">
        <v>0</v>
      </c>
      <c r="X95" s="387">
        <v>0</v>
      </c>
      <c r="Y95" s="387">
        <v>0</v>
      </c>
      <c r="Z95" s="387">
        <v>2</v>
      </c>
      <c r="AA95" s="387">
        <v>2</v>
      </c>
      <c r="AB95" s="387">
        <v>2</v>
      </c>
      <c r="AC95" s="387">
        <v>0</v>
      </c>
      <c r="AD95" s="387">
        <v>5</v>
      </c>
      <c r="AE95" s="387">
        <v>1</v>
      </c>
      <c r="AF95" s="387">
        <v>0</v>
      </c>
      <c r="AG95" s="387">
        <v>1</v>
      </c>
      <c r="AH95" s="387">
        <v>2</v>
      </c>
      <c r="AI95" s="387">
        <v>7</v>
      </c>
      <c r="AJ95" s="387">
        <v>13</v>
      </c>
      <c r="AK95" s="387">
        <v>7</v>
      </c>
      <c r="AL95" s="387">
        <v>5</v>
      </c>
      <c r="AM95" s="387">
        <v>14</v>
      </c>
      <c r="AN95" s="387">
        <v>13</v>
      </c>
      <c r="AO95" s="387">
        <v>35</v>
      </c>
      <c r="AP95" s="387">
        <v>6</v>
      </c>
      <c r="AQ95" s="387">
        <v>6</v>
      </c>
      <c r="AR95" s="397">
        <v>8</v>
      </c>
      <c r="AS95" s="387"/>
      <c r="AT95" s="387"/>
      <c r="AU95" s="387"/>
      <c r="AV95" s="387"/>
      <c r="AW95" s="387"/>
      <c r="AX95" s="387"/>
      <c r="AY95" s="387"/>
      <c r="AZ95" s="387"/>
      <c r="BA95" s="387"/>
      <c r="BB95" s="387"/>
      <c r="BC95" s="387"/>
      <c r="BD95" s="387"/>
      <c r="BE95" s="387"/>
      <c r="BF95" s="387"/>
      <c r="BG95" s="398"/>
      <c r="BH95" s="398"/>
      <c r="BI95" s="398"/>
      <c r="BJ95" s="398"/>
      <c r="BK95" s="398"/>
      <c r="BL95" s="398"/>
      <c r="BM95" s="398"/>
      <c r="BN95" s="398"/>
      <c r="BO95" s="398"/>
      <c r="BP95" s="398"/>
      <c r="BQ95" s="398"/>
      <c r="BR95" s="398"/>
      <c r="BS95" s="398"/>
      <c r="BT95" s="398"/>
      <c r="BU95" s="398"/>
      <c r="BV95" s="398"/>
      <c r="BW95" s="398"/>
      <c r="BX95" s="398"/>
      <c r="BY95" s="398"/>
      <c r="BZ95" s="398"/>
    </row>
    <row r="96" spans="1:78" s="395" customFormat="1" ht="12" customHeight="1">
      <c r="A96" s="437" t="s">
        <v>555</v>
      </c>
      <c r="B96" s="403" t="s">
        <v>163</v>
      </c>
      <c r="C96" s="449" t="s">
        <v>10</v>
      </c>
      <c r="D96" s="387">
        <v>7</v>
      </c>
      <c r="E96" s="387">
        <v>3</v>
      </c>
      <c r="F96" s="387">
        <v>5</v>
      </c>
      <c r="G96" s="387">
        <v>13</v>
      </c>
      <c r="H96" s="387">
        <v>12</v>
      </c>
      <c r="I96" s="397">
        <v>7</v>
      </c>
      <c r="J96" s="387">
        <v>10</v>
      </c>
      <c r="K96" s="387">
        <v>16</v>
      </c>
      <c r="L96" s="387">
        <v>19</v>
      </c>
      <c r="M96" s="387">
        <v>3</v>
      </c>
      <c r="N96" s="387">
        <v>9</v>
      </c>
      <c r="O96" s="387">
        <v>4</v>
      </c>
      <c r="P96" s="397">
        <v>19</v>
      </c>
      <c r="Q96" s="387">
        <v>19</v>
      </c>
      <c r="R96" s="387">
        <v>6</v>
      </c>
      <c r="S96" s="387">
        <v>9</v>
      </c>
      <c r="T96" s="387">
        <v>18</v>
      </c>
      <c r="U96" s="387">
        <v>10</v>
      </c>
      <c r="V96" s="387">
        <v>3</v>
      </c>
      <c r="W96" s="387">
        <v>0</v>
      </c>
      <c r="X96" s="387">
        <v>18</v>
      </c>
      <c r="Y96" s="387">
        <v>1</v>
      </c>
      <c r="Z96" s="387">
        <v>24</v>
      </c>
      <c r="AA96" s="387">
        <v>5</v>
      </c>
      <c r="AB96" s="387">
        <v>12</v>
      </c>
      <c r="AC96" s="387">
        <v>18</v>
      </c>
      <c r="AD96" s="387">
        <v>8</v>
      </c>
      <c r="AE96" s="387">
        <v>18</v>
      </c>
      <c r="AF96" s="387">
        <v>23</v>
      </c>
      <c r="AG96" s="387">
        <v>12</v>
      </c>
      <c r="AH96" s="387">
        <v>29</v>
      </c>
      <c r="AI96" s="387">
        <v>19</v>
      </c>
      <c r="AJ96" s="387">
        <v>35</v>
      </c>
      <c r="AK96" s="387">
        <v>42</v>
      </c>
      <c r="AL96" s="387">
        <v>26</v>
      </c>
      <c r="AM96" s="387">
        <v>22</v>
      </c>
      <c r="AN96" s="387">
        <v>35</v>
      </c>
      <c r="AO96" s="387">
        <v>43</v>
      </c>
      <c r="AP96" s="387">
        <v>13</v>
      </c>
      <c r="AQ96" s="387">
        <v>26</v>
      </c>
      <c r="AR96" s="397">
        <v>7</v>
      </c>
      <c r="AS96" s="387"/>
      <c r="AT96" s="387"/>
      <c r="AU96" s="387"/>
      <c r="AV96" s="387"/>
      <c r="AW96" s="387"/>
      <c r="AX96" s="387"/>
      <c r="AY96" s="387"/>
      <c r="AZ96" s="387"/>
      <c r="BA96" s="387"/>
      <c r="BB96" s="387"/>
      <c r="BC96" s="387"/>
      <c r="BD96" s="387"/>
      <c r="BE96" s="387"/>
      <c r="BF96" s="387"/>
      <c r="BG96" s="398"/>
      <c r="BH96" s="398"/>
      <c r="BI96" s="398"/>
      <c r="BJ96" s="398"/>
      <c r="BK96" s="398"/>
      <c r="BL96" s="398"/>
      <c r="BM96" s="398"/>
      <c r="BN96" s="398"/>
      <c r="BO96" s="398"/>
      <c r="BP96" s="398"/>
      <c r="BQ96" s="398"/>
      <c r="BR96" s="398"/>
      <c r="BS96" s="398"/>
      <c r="BT96" s="398"/>
      <c r="BU96" s="398"/>
      <c r="BV96" s="398"/>
      <c r="BW96" s="398"/>
      <c r="BX96" s="398"/>
      <c r="BY96" s="398"/>
      <c r="BZ96" s="398"/>
    </row>
    <row r="97" spans="1:78" s="395" customFormat="1" ht="12" customHeight="1">
      <c r="A97" s="440" t="s">
        <v>556</v>
      </c>
      <c r="B97" s="396"/>
      <c r="C97" s="451" t="s">
        <v>511</v>
      </c>
      <c r="D97" s="387">
        <v>6</v>
      </c>
      <c r="E97" s="387">
        <v>3</v>
      </c>
      <c r="F97" s="387">
        <v>2</v>
      </c>
      <c r="G97" s="387">
        <v>2</v>
      </c>
      <c r="H97" s="387">
        <v>4</v>
      </c>
      <c r="I97" s="397">
        <v>7</v>
      </c>
      <c r="J97" s="387">
        <v>0</v>
      </c>
      <c r="K97" s="387">
        <v>0</v>
      </c>
      <c r="L97" s="387">
        <v>0</v>
      </c>
      <c r="M97" s="387">
        <v>0</v>
      </c>
      <c r="N97" s="387">
        <v>0</v>
      </c>
      <c r="O97" s="387">
        <v>0</v>
      </c>
      <c r="P97" s="397">
        <v>0</v>
      </c>
      <c r="Q97" s="387">
        <v>0</v>
      </c>
      <c r="R97" s="387">
        <v>0</v>
      </c>
      <c r="S97" s="387">
        <v>0</v>
      </c>
      <c r="T97" s="387">
        <v>0</v>
      </c>
      <c r="U97" s="387">
        <v>0</v>
      </c>
      <c r="V97" s="387">
        <v>0</v>
      </c>
      <c r="W97" s="387">
        <v>0</v>
      </c>
      <c r="X97" s="387">
        <v>0</v>
      </c>
      <c r="Y97" s="387">
        <v>0</v>
      </c>
      <c r="Z97" s="387">
        <v>0</v>
      </c>
      <c r="AA97" s="387">
        <v>0</v>
      </c>
      <c r="AB97" s="387">
        <v>0</v>
      </c>
      <c r="AC97" s="387">
        <v>0</v>
      </c>
      <c r="AD97" s="387">
        <v>0</v>
      </c>
      <c r="AE97" s="387">
        <v>0</v>
      </c>
      <c r="AF97" s="387">
        <v>0</v>
      </c>
      <c r="AG97" s="387">
        <v>0</v>
      </c>
      <c r="AH97" s="387">
        <v>0</v>
      </c>
      <c r="AI97" s="387">
        <v>0</v>
      </c>
      <c r="AJ97" s="387">
        <v>0</v>
      </c>
      <c r="AK97" s="387">
        <v>0</v>
      </c>
      <c r="AL97" s="387">
        <v>0</v>
      </c>
      <c r="AM97" s="387">
        <v>0</v>
      </c>
      <c r="AN97" s="387">
        <v>0</v>
      </c>
      <c r="AO97" s="387">
        <v>0</v>
      </c>
      <c r="AP97" s="387">
        <v>0</v>
      </c>
      <c r="AQ97" s="387">
        <v>0</v>
      </c>
      <c r="AR97" s="397">
        <v>0</v>
      </c>
      <c r="AS97" s="387"/>
      <c r="AT97" s="387"/>
      <c r="AU97" s="387"/>
      <c r="AV97" s="387"/>
      <c r="AW97" s="387"/>
      <c r="AX97" s="387"/>
      <c r="AY97" s="387"/>
      <c r="AZ97" s="387"/>
      <c r="BA97" s="387"/>
      <c r="BB97" s="387"/>
      <c r="BC97" s="387"/>
      <c r="BD97" s="387"/>
      <c r="BE97" s="387"/>
      <c r="BF97" s="387"/>
      <c r="BG97" s="398"/>
      <c r="BH97" s="398"/>
      <c r="BI97" s="398"/>
      <c r="BJ97" s="398"/>
      <c r="BK97" s="398"/>
      <c r="BL97" s="398"/>
      <c r="BM97" s="398"/>
      <c r="BN97" s="398"/>
      <c r="BO97" s="398"/>
      <c r="BP97" s="398"/>
      <c r="BQ97" s="398"/>
      <c r="BR97" s="398"/>
      <c r="BS97" s="398"/>
      <c r="BT97" s="398"/>
      <c r="BU97" s="398"/>
      <c r="BV97" s="398"/>
      <c r="BW97" s="398"/>
      <c r="BX97" s="398"/>
      <c r="BY97" s="398"/>
      <c r="BZ97" s="398"/>
    </row>
    <row r="98" spans="1:78" s="395" customFormat="1" ht="12" customHeight="1">
      <c r="A98" s="437" t="s">
        <v>557</v>
      </c>
      <c r="B98" s="396"/>
      <c r="C98" s="387"/>
      <c r="D98" s="387">
        <v>0</v>
      </c>
      <c r="E98" s="387">
        <v>0</v>
      </c>
      <c r="F98" s="387">
        <v>0</v>
      </c>
      <c r="G98" s="387">
        <v>0</v>
      </c>
      <c r="H98" s="387">
        <v>1</v>
      </c>
      <c r="I98" s="397">
        <v>0</v>
      </c>
      <c r="J98" s="387">
        <v>10</v>
      </c>
      <c r="K98" s="387">
        <v>5</v>
      </c>
      <c r="L98" s="387">
        <v>26</v>
      </c>
      <c r="M98" s="387">
        <v>14</v>
      </c>
      <c r="N98" s="387">
        <v>18</v>
      </c>
      <c r="O98" s="387">
        <v>12</v>
      </c>
      <c r="P98" s="397">
        <v>16</v>
      </c>
      <c r="Q98" s="387">
        <v>0</v>
      </c>
      <c r="R98" s="387">
        <v>2</v>
      </c>
      <c r="S98" s="387">
        <v>0</v>
      </c>
      <c r="T98" s="387">
        <v>4</v>
      </c>
      <c r="U98" s="387">
        <v>0</v>
      </c>
      <c r="V98" s="387">
        <v>0</v>
      </c>
      <c r="W98" s="387">
        <v>0</v>
      </c>
      <c r="X98" s="387">
        <v>0</v>
      </c>
      <c r="Y98" s="387">
        <v>0</v>
      </c>
      <c r="Z98" s="387">
        <v>5</v>
      </c>
      <c r="AA98" s="387">
        <v>0</v>
      </c>
      <c r="AB98" s="387">
        <v>1</v>
      </c>
      <c r="AC98" s="387">
        <v>0</v>
      </c>
      <c r="AD98" s="387">
        <v>0</v>
      </c>
      <c r="AE98" s="387">
        <v>0</v>
      </c>
      <c r="AF98" s="387">
        <v>0</v>
      </c>
      <c r="AG98" s="387">
        <v>0</v>
      </c>
      <c r="AH98" s="387">
        <v>2</v>
      </c>
      <c r="AI98" s="387">
        <v>7</v>
      </c>
      <c r="AJ98" s="387">
        <v>1</v>
      </c>
      <c r="AK98" s="387">
        <v>5</v>
      </c>
      <c r="AL98" s="387">
        <v>0</v>
      </c>
      <c r="AM98" s="387">
        <v>3</v>
      </c>
      <c r="AN98" s="387">
        <v>0</v>
      </c>
      <c r="AO98" s="387">
        <v>12</v>
      </c>
      <c r="AP98" s="387">
        <v>1</v>
      </c>
      <c r="AQ98" s="387">
        <v>1</v>
      </c>
      <c r="AR98" s="397">
        <v>14</v>
      </c>
      <c r="AS98" s="387"/>
      <c r="AT98" s="387"/>
      <c r="AU98" s="387"/>
      <c r="AV98" s="387"/>
      <c r="AW98" s="387"/>
      <c r="AX98" s="387"/>
      <c r="AY98" s="387"/>
      <c r="AZ98" s="387"/>
      <c r="BA98" s="387"/>
      <c r="BB98" s="387"/>
      <c r="BC98" s="387"/>
      <c r="BD98" s="387"/>
      <c r="BE98" s="387"/>
      <c r="BF98" s="387"/>
      <c r="BG98" s="398"/>
      <c r="BH98" s="398"/>
      <c r="BI98" s="398"/>
      <c r="BJ98" s="398"/>
      <c r="BK98" s="398"/>
      <c r="BL98" s="398"/>
      <c r="BM98" s="398"/>
      <c r="BN98" s="398"/>
      <c r="BO98" s="398"/>
      <c r="BP98" s="398"/>
      <c r="BQ98" s="398"/>
      <c r="BR98" s="398"/>
      <c r="BS98" s="398"/>
      <c r="BT98" s="398"/>
      <c r="BU98" s="398"/>
      <c r="BV98" s="398"/>
      <c r="BW98" s="398"/>
      <c r="BX98" s="398"/>
      <c r="BY98" s="398"/>
      <c r="BZ98" s="398"/>
    </row>
    <row r="99" spans="1:78" s="395" customFormat="1" ht="12" customHeight="1">
      <c r="A99" s="440" t="s">
        <v>558</v>
      </c>
      <c r="B99" s="396"/>
      <c r="C99" s="451" t="s">
        <v>511</v>
      </c>
      <c r="D99" s="387">
        <v>0</v>
      </c>
      <c r="E99" s="387">
        <v>3</v>
      </c>
      <c r="F99" s="387">
        <v>3</v>
      </c>
      <c r="G99" s="387">
        <v>2</v>
      </c>
      <c r="H99" s="387">
        <v>3</v>
      </c>
      <c r="I99" s="397">
        <v>9</v>
      </c>
      <c r="J99" s="387">
        <v>0</v>
      </c>
      <c r="K99" s="387">
        <v>0</v>
      </c>
      <c r="L99" s="387">
        <v>0</v>
      </c>
      <c r="M99" s="387">
        <v>0</v>
      </c>
      <c r="N99" s="387">
        <v>0</v>
      </c>
      <c r="O99" s="387">
        <v>0</v>
      </c>
      <c r="P99" s="397">
        <v>0</v>
      </c>
      <c r="Q99" s="387">
        <v>0</v>
      </c>
      <c r="R99" s="387">
        <v>0</v>
      </c>
      <c r="S99" s="387">
        <v>0</v>
      </c>
      <c r="T99" s="387">
        <v>0</v>
      </c>
      <c r="U99" s="387">
        <v>0</v>
      </c>
      <c r="V99" s="387">
        <v>0</v>
      </c>
      <c r="W99" s="387">
        <v>0</v>
      </c>
      <c r="X99" s="387">
        <v>0</v>
      </c>
      <c r="Y99" s="387">
        <v>0</v>
      </c>
      <c r="Z99" s="387">
        <v>0</v>
      </c>
      <c r="AA99" s="387">
        <v>0</v>
      </c>
      <c r="AB99" s="387">
        <v>0</v>
      </c>
      <c r="AC99" s="387">
        <v>0</v>
      </c>
      <c r="AD99" s="387">
        <v>0</v>
      </c>
      <c r="AE99" s="387">
        <v>0</v>
      </c>
      <c r="AF99" s="387">
        <v>0</v>
      </c>
      <c r="AG99" s="387">
        <v>0</v>
      </c>
      <c r="AH99" s="387">
        <v>0</v>
      </c>
      <c r="AI99" s="387">
        <v>0</v>
      </c>
      <c r="AJ99" s="387">
        <v>0</v>
      </c>
      <c r="AK99" s="387">
        <v>0</v>
      </c>
      <c r="AL99" s="387">
        <v>0</v>
      </c>
      <c r="AM99" s="387">
        <v>0</v>
      </c>
      <c r="AN99" s="387">
        <v>0</v>
      </c>
      <c r="AO99" s="387">
        <v>0</v>
      </c>
      <c r="AP99" s="387">
        <v>0</v>
      </c>
      <c r="AQ99" s="387">
        <v>0</v>
      </c>
      <c r="AR99" s="397">
        <v>0</v>
      </c>
      <c r="AS99" s="387"/>
      <c r="AT99" s="387"/>
      <c r="AU99" s="387"/>
      <c r="AV99" s="387"/>
      <c r="AW99" s="387"/>
      <c r="AX99" s="387"/>
      <c r="AY99" s="387"/>
      <c r="AZ99" s="387"/>
      <c r="BA99" s="387"/>
      <c r="BB99" s="387"/>
      <c r="BC99" s="387"/>
      <c r="BD99" s="387"/>
      <c r="BE99" s="387"/>
      <c r="BF99" s="387"/>
      <c r="BG99" s="398"/>
      <c r="BH99" s="398"/>
      <c r="BI99" s="398"/>
      <c r="BJ99" s="398"/>
      <c r="BK99" s="398"/>
      <c r="BL99" s="398"/>
      <c r="BM99" s="398"/>
      <c r="BN99" s="398"/>
      <c r="BO99" s="398"/>
      <c r="BP99" s="398"/>
      <c r="BQ99" s="398"/>
      <c r="BR99" s="398"/>
      <c r="BS99" s="398"/>
      <c r="BT99" s="398"/>
      <c r="BU99" s="398"/>
      <c r="BV99" s="398"/>
      <c r="BW99" s="398"/>
      <c r="BX99" s="398"/>
      <c r="BY99" s="398"/>
      <c r="BZ99" s="398"/>
    </row>
    <row r="100" spans="1:78" s="395" customFormat="1" ht="12" customHeight="1">
      <c r="A100" s="437" t="s">
        <v>559</v>
      </c>
      <c r="B100" s="387"/>
      <c r="C100" s="387"/>
      <c r="D100" s="387">
        <v>0</v>
      </c>
      <c r="E100" s="387">
        <v>0</v>
      </c>
      <c r="F100" s="387">
        <v>0</v>
      </c>
      <c r="G100" s="387">
        <v>0</v>
      </c>
      <c r="H100" s="387">
        <v>0</v>
      </c>
      <c r="I100" s="397">
        <v>0</v>
      </c>
      <c r="J100" s="387">
        <v>0</v>
      </c>
      <c r="K100" s="387">
        <v>1</v>
      </c>
      <c r="L100" s="387">
        <v>0</v>
      </c>
      <c r="M100" s="387">
        <v>1</v>
      </c>
      <c r="N100" s="387">
        <v>0</v>
      </c>
      <c r="O100" s="387">
        <v>0</v>
      </c>
      <c r="P100" s="397">
        <v>0</v>
      </c>
      <c r="Q100" s="387">
        <v>0</v>
      </c>
      <c r="R100" s="387">
        <v>0</v>
      </c>
      <c r="S100" s="387">
        <v>0</v>
      </c>
      <c r="T100" s="387">
        <v>0</v>
      </c>
      <c r="U100" s="387">
        <v>0</v>
      </c>
      <c r="V100" s="387">
        <v>0</v>
      </c>
      <c r="W100" s="387">
        <v>0</v>
      </c>
      <c r="X100" s="387">
        <v>0</v>
      </c>
      <c r="Y100" s="387">
        <v>1</v>
      </c>
      <c r="Z100" s="387">
        <v>0</v>
      </c>
      <c r="AA100" s="387">
        <v>0</v>
      </c>
      <c r="AB100" s="387">
        <v>0</v>
      </c>
      <c r="AC100" s="387">
        <v>0</v>
      </c>
      <c r="AD100" s="387">
        <v>3</v>
      </c>
      <c r="AE100" s="387">
        <v>0</v>
      </c>
      <c r="AF100" s="387">
        <v>1</v>
      </c>
      <c r="AG100" s="387">
        <v>0</v>
      </c>
      <c r="AH100" s="387">
        <v>4</v>
      </c>
      <c r="AI100" s="387">
        <v>7</v>
      </c>
      <c r="AJ100" s="387">
        <v>0</v>
      </c>
      <c r="AK100" s="387">
        <v>3</v>
      </c>
      <c r="AL100" s="387">
        <v>0</v>
      </c>
      <c r="AM100" s="387">
        <v>0</v>
      </c>
      <c r="AN100" s="387">
        <v>1</v>
      </c>
      <c r="AO100" s="387">
        <v>0</v>
      </c>
      <c r="AP100" s="387">
        <v>1</v>
      </c>
      <c r="AQ100" s="387">
        <v>0</v>
      </c>
      <c r="AR100" s="397">
        <v>0</v>
      </c>
      <c r="AS100" s="387"/>
      <c r="AT100" s="387"/>
      <c r="AU100" s="387"/>
      <c r="AV100" s="387"/>
      <c r="AW100" s="387"/>
      <c r="AX100" s="387"/>
      <c r="AY100" s="387"/>
      <c r="AZ100" s="387"/>
      <c r="BA100" s="387"/>
      <c r="BB100" s="387"/>
      <c r="BC100" s="387"/>
      <c r="BD100" s="387"/>
      <c r="BE100" s="387"/>
      <c r="BF100" s="387"/>
      <c r="BG100" s="398"/>
      <c r="BH100" s="398"/>
      <c r="BI100" s="398"/>
      <c r="BJ100" s="398"/>
      <c r="BK100" s="398"/>
      <c r="BL100" s="398"/>
      <c r="BM100" s="398"/>
      <c r="BN100" s="398"/>
      <c r="BO100" s="398"/>
      <c r="BP100" s="398"/>
      <c r="BQ100" s="398"/>
      <c r="BR100" s="398"/>
      <c r="BS100" s="398"/>
      <c r="BT100" s="398"/>
      <c r="BU100" s="398"/>
      <c r="BV100" s="398"/>
      <c r="BW100" s="398"/>
      <c r="BX100" s="398"/>
      <c r="BY100" s="398"/>
      <c r="BZ100" s="398"/>
    </row>
    <row r="101" spans="1:78" s="395" customFormat="1" ht="12" customHeight="1">
      <c r="A101" s="439" t="s">
        <v>560</v>
      </c>
      <c r="B101" s="387"/>
      <c r="C101" s="387"/>
      <c r="D101" s="387">
        <v>181</v>
      </c>
      <c r="E101" s="387">
        <v>97</v>
      </c>
      <c r="F101" s="387">
        <v>92</v>
      </c>
      <c r="G101" s="387">
        <v>34</v>
      </c>
      <c r="H101" s="387">
        <v>111</v>
      </c>
      <c r="I101" s="397">
        <v>72</v>
      </c>
      <c r="J101" s="387">
        <v>178</v>
      </c>
      <c r="K101" s="387">
        <v>63</v>
      </c>
      <c r="L101" s="387">
        <v>137</v>
      </c>
      <c r="M101" s="387">
        <v>153</v>
      </c>
      <c r="N101" s="387">
        <v>142</v>
      </c>
      <c r="O101" s="387">
        <v>114</v>
      </c>
      <c r="P101" s="397">
        <v>129</v>
      </c>
      <c r="Q101" s="387">
        <v>41</v>
      </c>
      <c r="R101" s="387">
        <v>103</v>
      </c>
      <c r="S101" s="387">
        <v>96</v>
      </c>
      <c r="T101" s="387">
        <v>19</v>
      </c>
      <c r="U101" s="387">
        <v>119</v>
      </c>
      <c r="V101" s="387">
        <v>85</v>
      </c>
      <c r="W101" s="387">
        <v>91</v>
      </c>
      <c r="X101" s="387">
        <v>45</v>
      </c>
      <c r="Y101" s="387">
        <v>61</v>
      </c>
      <c r="Z101" s="387">
        <v>92</v>
      </c>
      <c r="AA101" s="387">
        <v>59</v>
      </c>
      <c r="AB101" s="387">
        <v>65</v>
      </c>
      <c r="AC101" s="387">
        <v>24</v>
      </c>
      <c r="AD101" s="387">
        <v>93</v>
      </c>
      <c r="AE101" s="387">
        <v>68</v>
      </c>
      <c r="AF101" s="387">
        <v>83</v>
      </c>
      <c r="AG101" s="387">
        <v>103</v>
      </c>
      <c r="AH101" s="387">
        <v>99</v>
      </c>
      <c r="AI101" s="387">
        <v>68</v>
      </c>
      <c r="AJ101" s="387">
        <v>73</v>
      </c>
      <c r="AK101" s="387">
        <v>54</v>
      </c>
      <c r="AL101" s="387">
        <v>68</v>
      </c>
      <c r="AM101" s="387">
        <v>46</v>
      </c>
      <c r="AN101" s="387">
        <v>18</v>
      </c>
      <c r="AO101" s="387">
        <v>42</v>
      </c>
      <c r="AP101" s="387">
        <v>57</v>
      </c>
      <c r="AQ101" s="387">
        <v>93</v>
      </c>
      <c r="AR101" s="397">
        <v>17</v>
      </c>
      <c r="AS101" s="387"/>
      <c r="AT101" s="387"/>
      <c r="AU101" s="387"/>
      <c r="AV101" s="387"/>
      <c r="AW101" s="387"/>
      <c r="AX101" s="387"/>
      <c r="AY101" s="387"/>
      <c r="AZ101" s="387"/>
      <c r="BA101" s="387"/>
      <c r="BB101" s="387"/>
      <c r="BC101" s="387"/>
      <c r="BD101" s="387"/>
      <c r="BE101" s="387"/>
      <c r="BF101" s="387"/>
      <c r="BG101" s="398"/>
      <c r="BH101" s="398"/>
      <c r="BI101" s="398"/>
      <c r="BJ101" s="398"/>
      <c r="BK101" s="398"/>
      <c r="BL101" s="398"/>
      <c r="BM101" s="398"/>
      <c r="BN101" s="398"/>
      <c r="BO101" s="398"/>
      <c r="BP101" s="398"/>
      <c r="BQ101" s="398"/>
      <c r="BR101" s="398"/>
      <c r="BS101" s="398"/>
      <c r="BT101" s="398"/>
      <c r="BU101" s="398"/>
      <c r="BV101" s="398"/>
      <c r="BW101" s="398"/>
      <c r="BX101" s="398"/>
      <c r="BY101" s="398"/>
      <c r="BZ101" s="398"/>
    </row>
    <row r="102" spans="1:78" s="395" customFormat="1" ht="12" customHeight="1">
      <c r="A102" s="444" t="s">
        <v>178</v>
      </c>
      <c r="B102" s="406"/>
      <c r="C102" s="387"/>
      <c r="D102" s="387"/>
      <c r="E102" s="387"/>
      <c r="F102" s="387"/>
      <c r="G102" s="387"/>
      <c r="H102" s="387"/>
      <c r="I102" s="397"/>
      <c r="J102" s="387"/>
      <c r="K102" s="387"/>
      <c r="L102" s="387"/>
      <c r="M102" s="387"/>
      <c r="N102" s="387"/>
      <c r="O102" s="387"/>
      <c r="P102" s="397"/>
      <c r="Q102" s="387"/>
      <c r="R102" s="387"/>
      <c r="S102" s="387"/>
      <c r="T102" s="387"/>
      <c r="U102" s="387"/>
      <c r="V102" s="387"/>
      <c r="W102" s="387"/>
      <c r="X102" s="387"/>
      <c r="Y102" s="387"/>
      <c r="Z102" s="387"/>
      <c r="AA102" s="387"/>
      <c r="AB102" s="387"/>
      <c r="AC102" s="387"/>
      <c r="AD102" s="387"/>
      <c r="AE102" s="387"/>
      <c r="AF102" s="387"/>
      <c r="AG102" s="387"/>
      <c r="AH102" s="387"/>
      <c r="AI102" s="387"/>
      <c r="AJ102" s="387"/>
      <c r="AK102" s="387"/>
      <c r="AL102" s="387"/>
      <c r="AM102" s="387"/>
      <c r="AN102" s="387"/>
      <c r="AO102" s="387"/>
      <c r="AP102" s="387"/>
      <c r="AQ102" s="387"/>
      <c r="AR102" s="397"/>
      <c r="AS102" s="387"/>
      <c r="AT102" s="387"/>
      <c r="AU102" s="387"/>
      <c r="AV102" s="387"/>
      <c r="AW102" s="387"/>
      <c r="AX102" s="387"/>
      <c r="AY102" s="387"/>
      <c r="AZ102" s="387"/>
      <c r="BA102" s="387"/>
      <c r="BB102" s="387"/>
      <c r="BC102" s="387"/>
      <c r="BD102" s="387"/>
      <c r="BE102" s="387"/>
      <c r="BF102" s="387"/>
      <c r="BG102" s="398"/>
      <c r="BH102" s="398"/>
      <c r="BI102" s="398"/>
      <c r="BJ102" s="398"/>
      <c r="BK102" s="398"/>
      <c r="BL102" s="398"/>
      <c r="BM102" s="398"/>
      <c r="BN102" s="398"/>
      <c r="BO102" s="398"/>
      <c r="BP102" s="398"/>
      <c r="BQ102" s="398"/>
      <c r="BR102" s="398"/>
      <c r="BS102" s="398"/>
      <c r="BT102" s="398"/>
      <c r="BU102" s="398"/>
      <c r="BV102" s="398"/>
      <c r="BW102" s="398"/>
      <c r="BX102" s="398"/>
      <c r="BY102" s="398"/>
      <c r="BZ102" s="398"/>
    </row>
    <row r="103" spans="1:78" s="395" customFormat="1" ht="12" customHeight="1">
      <c r="A103" s="441" t="s">
        <v>561</v>
      </c>
      <c r="B103" s="402"/>
      <c r="C103" s="402"/>
      <c r="D103" s="387">
        <v>0</v>
      </c>
      <c r="E103" s="387">
        <v>0</v>
      </c>
      <c r="F103" s="387">
        <v>1</v>
      </c>
      <c r="G103" s="387">
        <v>0</v>
      </c>
      <c r="H103" s="387">
        <v>0</v>
      </c>
      <c r="I103" s="397">
        <v>1</v>
      </c>
      <c r="J103" s="387">
        <v>0</v>
      </c>
      <c r="K103" s="387">
        <v>0</v>
      </c>
      <c r="L103" s="387">
        <v>0</v>
      </c>
      <c r="M103" s="387">
        <v>0</v>
      </c>
      <c r="N103" s="387">
        <v>0</v>
      </c>
      <c r="O103" s="387">
        <v>0</v>
      </c>
      <c r="P103" s="397">
        <v>0</v>
      </c>
      <c r="Q103" s="387">
        <v>0</v>
      </c>
      <c r="R103" s="387">
        <v>0</v>
      </c>
      <c r="S103" s="387">
        <v>0</v>
      </c>
      <c r="T103" s="387">
        <v>0</v>
      </c>
      <c r="U103" s="387">
        <v>0</v>
      </c>
      <c r="V103" s="387">
        <v>0</v>
      </c>
      <c r="W103" s="387">
        <v>0</v>
      </c>
      <c r="X103" s="387">
        <v>0</v>
      </c>
      <c r="Y103" s="387">
        <v>0</v>
      </c>
      <c r="Z103" s="387">
        <v>0</v>
      </c>
      <c r="AA103" s="387">
        <v>0</v>
      </c>
      <c r="AB103" s="387">
        <v>0</v>
      </c>
      <c r="AC103" s="387">
        <v>0</v>
      </c>
      <c r="AD103" s="387">
        <v>0</v>
      </c>
      <c r="AE103" s="387">
        <v>0</v>
      </c>
      <c r="AF103" s="387">
        <v>0</v>
      </c>
      <c r="AG103" s="387">
        <v>0</v>
      </c>
      <c r="AH103" s="387">
        <v>0</v>
      </c>
      <c r="AI103" s="387">
        <v>0</v>
      </c>
      <c r="AJ103" s="387">
        <v>0</v>
      </c>
      <c r="AK103" s="387">
        <v>0</v>
      </c>
      <c r="AL103" s="387">
        <v>0</v>
      </c>
      <c r="AM103" s="387">
        <v>0</v>
      </c>
      <c r="AN103" s="387">
        <v>0</v>
      </c>
      <c r="AO103" s="387">
        <v>0</v>
      </c>
      <c r="AP103" s="387">
        <v>0</v>
      </c>
      <c r="AQ103" s="387">
        <v>0</v>
      </c>
      <c r="AR103" s="397">
        <v>0</v>
      </c>
      <c r="AS103" s="387"/>
      <c r="AT103" s="387"/>
      <c r="AU103" s="387"/>
      <c r="AV103" s="387"/>
      <c r="AW103" s="387"/>
      <c r="AX103" s="387"/>
      <c r="AY103" s="387"/>
      <c r="AZ103" s="387"/>
      <c r="BA103" s="387"/>
      <c r="BB103" s="387"/>
      <c r="BC103" s="387"/>
      <c r="BD103" s="387"/>
      <c r="BE103" s="387"/>
      <c r="BF103" s="387"/>
      <c r="BG103" s="398"/>
      <c r="BH103" s="398"/>
      <c r="BI103" s="398"/>
      <c r="BJ103" s="398"/>
      <c r="BK103" s="398"/>
      <c r="BL103" s="398"/>
      <c r="BM103" s="398"/>
      <c r="BN103" s="398"/>
      <c r="BO103" s="398"/>
      <c r="BP103" s="398"/>
      <c r="BQ103" s="398"/>
      <c r="BR103" s="398"/>
      <c r="BS103" s="398"/>
      <c r="BT103" s="398"/>
      <c r="BU103" s="398"/>
      <c r="BV103" s="398"/>
      <c r="BW103" s="398"/>
      <c r="BX103" s="398"/>
      <c r="BY103" s="398"/>
      <c r="BZ103" s="398"/>
    </row>
    <row r="104" spans="1:78" s="395" customFormat="1" ht="12" customHeight="1">
      <c r="A104" s="439" t="s">
        <v>562</v>
      </c>
      <c r="B104" s="387"/>
      <c r="C104" s="387"/>
      <c r="D104" s="387">
        <v>9</v>
      </c>
      <c r="E104" s="387">
        <v>6</v>
      </c>
      <c r="F104" s="387">
        <v>4</v>
      </c>
      <c r="G104" s="387">
        <v>4</v>
      </c>
      <c r="H104" s="387">
        <v>7</v>
      </c>
      <c r="I104" s="397">
        <v>15</v>
      </c>
      <c r="J104" s="387">
        <v>17</v>
      </c>
      <c r="K104" s="387">
        <v>25</v>
      </c>
      <c r="L104" s="387">
        <v>18</v>
      </c>
      <c r="M104" s="387">
        <v>22</v>
      </c>
      <c r="N104" s="387">
        <v>10</v>
      </c>
      <c r="O104" s="387">
        <v>22</v>
      </c>
      <c r="P104" s="397">
        <v>3</v>
      </c>
      <c r="Q104" s="387">
        <v>53</v>
      </c>
      <c r="R104" s="387">
        <v>7</v>
      </c>
      <c r="S104" s="387">
        <v>14</v>
      </c>
      <c r="T104" s="387">
        <v>30</v>
      </c>
      <c r="U104" s="387">
        <v>21</v>
      </c>
      <c r="V104" s="387">
        <v>2</v>
      </c>
      <c r="W104" s="387">
        <v>10</v>
      </c>
      <c r="X104" s="387">
        <v>30</v>
      </c>
      <c r="Y104" s="387">
        <v>16</v>
      </c>
      <c r="Z104" s="387">
        <v>15</v>
      </c>
      <c r="AA104" s="387">
        <v>34</v>
      </c>
      <c r="AB104" s="387">
        <v>17</v>
      </c>
      <c r="AC104" s="387">
        <v>11</v>
      </c>
      <c r="AD104" s="387">
        <v>10</v>
      </c>
      <c r="AE104" s="387">
        <v>13</v>
      </c>
      <c r="AF104" s="387">
        <v>8</v>
      </c>
      <c r="AG104" s="387">
        <v>50</v>
      </c>
      <c r="AH104" s="387">
        <v>12</v>
      </c>
      <c r="AI104" s="387">
        <v>13</v>
      </c>
      <c r="AJ104" s="387">
        <v>13</v>
      </c>
      <c r="AK104" s="387">
        <v>4</v>
      </c>
      <c r="AL104" s="387">
        <v>18</v>
      </c>
      <c r="AM104" s="387">
        <v>24</v>
      </c>
      <c r="AN104" s="387">
        <v>7</v>
      </c>
      <c r="AO104" s="387">
        <v>28</v>
      </c>
      <c r="AP104" s="387">
        <v>24</v>
      </c>
      <c r="AQ104" s="387">
        <v>28</v>
      </c>
      <c r="AR104" s="397">
        <v>33</v>
      </c>
      <c r="AS104" s="387"/>
      <c r="AT104" s="387"/>
      <c r="AU104" s="387"/>
      <c r="AV104" s="387"/>
      <c r="AW104" s="387"/>
      <c r="AX104" s="387"/>
      <c r="AY104" s="387"/>
      <c r="AZ104" s="387"/>
      <c r="BA104" s="387"/>
      <c r="BB104" s="387"/>
      <c r="BC104" s="387"/>
      <c r="BD104" s="387"/>
      <c r="BE104" s="387"/>
      <c r="BF104" s="387"/>
      <c r="BG104" s="398"/>
      <c r="BH104" s="398"/>
      <c r="BI104" s="398"/>
      <c r="BJ104" s="398"/>
      <c r="BK104" s="398"/>
      <c r="BL104" s="398"/>
      <c r="BM104" s="398"/>
      <c r="BN104" s="398"/>
      <c r="BO104" s="398"/>
      <c r="BP104" s="398"/>
      <c r="BQ104" s="398"/>
      <c r="BR104" s="398"/>
      <c r="BS104" s="398"/>
      <c r="BT104" s="398"/>
      <c r="BU104" s="398"/>
      <c r="BV104" s="398"/>
      <c r="BW104" s="398"/>
      <c r="BX104" s="398"/>
      <c r="BY104" s="398"/>
      <c r="BZ104" s="398"/>
    </row>
    <row r="105" spans="1:78" s="395" customFormat="1" ht="12" customHeight="1">
      <c r="A105" s="444" t="s">
        <v>563</v>
      </c>
      <c r="B105" s="406"/>
      <c r="C105" s="387"/>
      <c r="D105" s="387"/>
      <c r="E105" s="387"/>
      <c r="F105" s="387"/>
      <c r="G105" s="387"/>
      <c r="H105" s="387"/>
      <c r="I105" s="397"/>
      <c r="J105" s="387"/>
      <c r="K105" s="387"/>
      <c r="L105" s="387"/>
      <c r="M105" s="387"/>
      <c r="N105" s="387"/>
      <c r="O105" s="387"/>
      <c r="P105" s="397"/>
      <c r="Q105" s="387"/>
      <c r="R105" s="387"/>
      <c r="S105" s="387"/>
      <c r="T105" s="387"/>
      <c r="U105" s="387"/>
      <c r="V105" s="387"/>
      <c r="W105" s="387"/>
      <c r="X105" s="387"/>
      <c r="Y105" s="387"/>
      <c r="Z105" s="387"/>
      <c r="AA105" s="387"/>
      <c r="AB105" s="387"/>
      <c r="AC105" s="387"/>
      <c r="AD105" s="387"/>
      <c r="AE105" s="387"/>
      <c r="AF105" s="387"/>
      <c r="AG105" s="387"/>
      <c r="AH105" s="387"/>
      <c r="AI105" s="387"/>
      <c r="AJ105" s="387"/>
      <c r="AK105" s="387"/>
      <c r="AL105" s="387"/>
      <c r="AM105" s="387"/>
      <c r="AN105" s="387"/>
      <c r="AO105" s="387"/>
      <c r="AP105" s="387"/>
      <c r="AQ105" s="387"/>
      <c r="AR105" s="397"/>
      <c r="AS105" s="387"/>
      <c r="AT105" s="387"/>
      <c r="AU105" s="387"/>
      <c r="AV105" s="387"/>
      <c r="AW105" s="387"/>
      <c r="AX105" s="387"/>
      <c r="AY105" s="387"/>
      <c r="AZ105" s="387"/>
      <c r="BA105" s="387"/>
      <c r="BB105" s="387"/>
      <c r="BC105" s="387"/>
      <c r="BD105" s="387"/>
      <c r="BE105" s="387"/>
      <c r="BF105" s="387"/>
      <c r="BG105" s="398"/>
      <c r="BH105" s="398"/>
      <c r="BI105" s="398"/>
      <c r="BJ105" s="398"/>
      <c r="BK105" s="398"/>
      <c r="BL105" s="398"/>
      <c r="BM105" s="398"/>
      <c r="BN105" s="398"/>
      <c r="BO105" s="398"/>
      <c r="BP105" s="398"/>
      <c r="BQ105" s="398"/>
      <c r="BR105" s="398"/>
      <c r="BS105" s="398"/>
      <c r="BT105" s="398"/>
      <c r="BU105" s="398"/>
      <c r="BV105" s="398"/>
      <c r="BW105" s="398"/>
      <c r="BX105" s="398"/>
      <c r="BY105" s="398"/>
      <c r="BZ105" s="398"/>
    </row>
    <row r="106" spans="1:78" s="395" customFormat="1" ht="12" customHeight="1">
      <c r="A106" s="437" t="s">
        <v>564</v>
      </c>
      <c r="B106" s="396"/>
      <c r="C106" s="387"/>
      <c r="D106" s="387">
        <v>0</v>
      </c>
      <c r="E106" s="387">
        <v>0</v>
      </c>
      <c r="F106" s="387">
        <v>0</v>
      </c>
      <c r="G106" s="387">
        <v>0</v>
      </c>
      <c r="H106" s="387">
        <v>0</v>
      </c>
      <c r="I106" s="397">
        <v>0</v>
      </c>
      <c r="J106" s="387">
        <v>0</v>
      </c>
      <c r="K106" s="387">
        <v>0</v>
      </c>
      <c r="L106" s="387">
        <v>0</v>
      </c>
      <c r="M106" s="387">
        <v>0</v>
      </c>
      <c r="N106" s="387">
        <v>0</v>
      </c>
      <c r="O106" s="387">
        <v>0</v>
      </c>
      <c r="P106" s="397">
        <v>0</v>
      </c>
      <c r="Q106" s="387">
        <v>0</v>
      </c>
      <c r="R106" s="387">
        <v>0</v>
      </c>
      <c r="S106" s="387">
        <v>0</v>
      </c>
      <c r="T106" s="387">
        <v>1</v>
      </c>
      <c r="U106" s="387">
        <v>0</v>
      </c>
      <c r="V106" s="387">
        <v>0</v>
      </c>
      <c r="W106" s="387">
        <v>0</v>
      </c>
      <c r="X106" s="387">
        <v>1</v>
      </c>
      <c r="Y106" s="387">
        <v>0</v>
      </c>
      <c r="Z106" s="387">
        <v>0</v>
      </c>
      <c r="AA106" s="387">
        <v>0</v>
      </c>
      <c r="AB106" s="387">
        <v>0</v>
      </c>
      <c r="AC106" s="387">
        <v>0</v>
      </c>
      <c r="AD106" s="387">
        <v>0</v>
      </c>
      <c r="AE106" s="387">
        <v>0</v>
      </c>
      <c r="AF106" s="387">
        <v>0</v>
      </c>
      <c r="AG106" s="387">
        <v>0</v>
      </c>
      <c r="AH106" s="387">
        <v>0</v>
      </c>
      <c r="AI106" s="387">
        <v>0</v>
      </c>
      <c r="AJ106" s="387">
        <v>1</v>
      </c>
      <c r="AK106" s="387">
        <v>0</v>
      </c>
      <c r="AL106" s="387">
        <v>0</v>
      </c>
      <c r="AM106" s="387">
        <v>0</v>
      </c>
      <c r="AN106" s="387">
        <v>1</v>
      </c>
      <c r="AO106" s="387">
        <v>0</v>
      </c>
      <c r="AP106" s="387">
        <v>0</v>
      </c>
      <c r="AQ106" s="387">
        <v>0</v>
      </c>
      <c r="AR106" s="397">
        <v>0</v>
      </c>
      <c r="AS106" s="387"/>
      <c r="AT106" s="387"/>
      <c r="AU106" s="387"/>
      <c r="AV106" s="387"/>
      <c r="AW106" s="387"/>
      <c r="AX106" s="387"/>
      <c r="AY106" s="387"/>
      <c r="AZ106" s="387"/>
      <c r="BA106" s="387"/>
      <c r="BB106" s="387"/>
      <c r="BC106" s="387"/>
      <c r="BD106" s="387"/>
      <c r="BE106" s="387"/>
      <c r="BF106" s="387"/>
      <c r="BG106" s="398"/>
      <c r="BH106" s="398"/>
      <c r="BI106" s="398"/>
      <c r="BJ106" s="398"/>
      <c r="BK106" s="398"/>
      <c r="BL106" s="398"/>
      <c r="BM106" s="398"/>
      <c r="BN106" s="398"/>
      <c r="BO106" s="398"/>
      <c r="BP106" s="398"/>
      <c r="BQ106" s="398"/>
      <c r="BR106" s="398"/>
      <c r="BS106" s="398"/>
      <c r="BT106" s="398"/>
      <c r="BU106" s="398"/>
      <c r="BV106" s="398"/>
      <c r="BW106" s="398"/>
      <c r="BX106" s="398"/>
      <c r="BY106" s="398"/>
      <c r="BZ106" s="398"/>
    </row>
    <row r="107" spans="1:78" s="395" customFormat="1" ht="12" customHeight="1">
      <c r="A107" s="437" t="s">
        <v>565</v>
      </c>
      <c r="B107" s="381"/>
      <c r="C107" s="387"/>
      <c r="D107" s="387">
        <v>0</v>
      </c>
      <c r="E107" s="387">
        <v>0</v>
      </c>
      <c r="F107" s="387">
        <v>0</v>
      </c>
      <c r="G107" s="387">
        <v>0</v>
      </c>
      <c r="H107" s="387">
        <v>0</v>
      </c>
      <c r="I107" s="397">
        <v>0</v>
      </c>
      <c r="J107" s="387">
        <v>0</v>
      </c>
      <c r="K107" s="387">
        <v>0</v>
      </c>
      <c r="L107" s="387">
        <v>0</v>
      </c>
      <c r="M107" s="387">
        <v>0</v>
      </c>
      <c r="N107" s="387">
        <v>0</v>
      </c>
      <c r="O107" s="387">
        <v>0</v>
      </c>
      <c r="P107" s="397">
        <v>0</v>
      </c>
      <c r="Q107" s="387">
        <v>0</v>
      </c>
      <c r="R107" s="387">
        <v>0</v>
      </c>
      <c r="S107" s="387">
        <v>0</v>
      </c>
      <c r="T107" s="387">
        <v>9</v>
      </c>
      <c r="U107" s="387">
        <v>0</v>
      </c>
      <c r="V107" s="387">
        <v>0</v>
      </c>
      <c r="W107" s="387">
        <v>0</v>
      </c>
      <c r="X107" s="387">
        <v>0</v>
      </c>
      <c r="Y107" s="387">
        <v>0</v>
      </c>
      <c r="Z107" s="387">
        <v>0</v>
      </c>
      <c r="AA107" s="387">
        <v>0</v>
      </c>
      <c r="AB107" s="387">
        <v>0</v>
      </c>
      <c r="AC107" s="387">
        <v>0</v>
      </c>
      <c r="AD107" s="387">
        <v>0</v>
      </c>
      <c r="AE107" s="387">
        <v>0</v>
      </c>
      <c r="AF107" s="387">
        <v>0</v>
      </c>
      <c r="AG107" s="387">
        <v>0</v>
      </c>
      <c r="AH107" s="387">
        <v>0</v>
      </c>
      <c r="AI107" s="387">
        <v>0</v>
      </c>
      <c r="AJ107" s="387">
        <v>0</v>
      </c>
      <c r="AK107" s="387">
        <v>0</v>
      </c>
      <c r="AL107" s="387">
        <v>0</v>
      </c>
      <c r="AM107" s="387">
        <v>0</v>
      </c>
      <c r="AN107" s="387">
        <v>0</v>
      </c>
      <c r="AO107" s="387">
        <v>0</v>
      </c>
      <c r="AP107" s="387">
        <v>0</v>
      </c>
      <c r="AQ107" s="387">
        <v>3</v>
      </c>
      <c r="AR107" s="397">
        <v>1</v>
      </c>
      <c r="AS107" s="387"/>
      <c r="AT107" s="387"/>
      <c r="AU107" s="387"/>
      <c r="AV107" s="387"/>
      <c r="AW107" s="387"/>
      <c r="AX107" s="387"/>
      <c r="AY107" s="387"/>
      <c r="AZ107" s="387"/>
      <c r="BA107" s="387"/>
      <c r="BB107" s="387"/>
      <c r="BC107" s="387"/>
      <c r="BD107" s="387"/>
      <c r="BE107" s="387"/>
      <c r="BF107" s="387"/>
      <c r="BG107" s="398"/>
      <c r="BH107" s="398"/>
      <c r="BI107" s="398"/>
      <c r="BJ107" s="398"/>
      <c r="BK107" s="398"/>
      <c r="BL107" s="398"/>
      <c r="BM107" s="398"/>
      <c r="BN107" s="398"/>
      <c r="BO107" s="398"/>
      <c r="BP107" s="398"/>
      <c r="BQ107" s="398"/>
      <c r="BR107" s="398"/>
      <c r="BS107" s="398"/>
      <c r="BT107" s="398"/>
      <c r="BU107" s="398"/>
      <c r="BV107" s="398"/>
      <c r="BW107" s="398"/>
      <c r="BX107" s="398"/>
      <c r="BY107" s="398"/>
      <c r="BZ107" s="398"/>
    </row>
    <row r="108" spans="1:78" s="395" customFormat="1" ht="12" customHeight="1">
      <c r="A108" s="437" t="s">
        <v>566</v>
      </c>
      <c r="B108" s="381"/>
      <c r="C108" s="387"/>
      <c r="D108" s="399">
        <v>0</v>
      </c>
      <c r="E108" s="399">
        <v>0</v>
      </c>
      <c r="F108" s="399">
        <v>0</v>
      </c>
      <c r="G108" s="399">
        <v>0</v>
      </c>
      <c r="H108" s="399">
        <v>0</v>
      </c>
      <c r="I108" s="400">
        <v>0</v>
      </c>
      <c r="J108" s="387">
        <v>0</v>
      </c>
      <c r="K108" s="399">
        <v>0</v>
      </c>
      <c r="L108" s="399">
        <v>0</v>
      </c>
      <c r="M108" s="387">
        <v>0</v>
      </c>
      <c r="N108" s="387">
        <v>0</v>
      </c>
      <c r="O108" s="387">
        <v>0</v>
      </c>
      <c r="P108" s="397">
        <v>0</v>
      </c>
      <c r="Q108" s="399">
        <v>0</v>
      </c>
      <c r="R108" s="387">
        <v>0</v>
      </c>
      <c r="S108" s="387">
        <v>4</v>
      </c>
      <c r="T108" s="399">
        <v>0</v>
      </c>
      <c r="U108" s="387">
        <v>8</v>
      </c>
      <c r="V108" s="387">
        <v>1</v>
      </c>
      <c r="W108" s="387">
        <v>12</v>
      </c>
      <c r="X108" s="387">
        <v>5</v>
      </c>
      <c r="Y108" s="387">
        <v>0</v>
      </c>
      <c r="Z108" s="387">
        <v>0</v>
      </c>
      <c r="AA108" s="387">
        <v>0</v>
      </c>
      <c r="AB108" s="387">
        <v>0</v>
      </c>
      <c r="AC108" s="387">
        <v>0</v>
      </c>
      <c r="AD108" s="387">
        <v>2</v>
      </c>
      <c r="AE108" s="387">
        <v>3</v>
      </c>
      <c r="AF108" s="387">
        <v>2</v>
      </c>
      <c r="AG108" s="387">
        <v>7</v>
      </c>
      <c r="AH108" s="387">
        <v>3</v>
      </c>
      <c r="AI108" s="387">
        <v>8</v>
      </c>
      <c r="AJ108" s="387">
        <v>10</v>
      </c>
      <c r="AK108" s="387">
        <v>13</v>
      </c>
      <c r="AL108" s="387">
        <v>26</v>
      </c>
      <c r="AM108" s="387">
        <v>46</v>
      </c>
      <c r="AN108" s="387">
        <v>4</v>
      </c>
      <c r="AO108" s="387">
        <v>15</v>
      </c>
      <c r="AP108" s="387">
        <v>8</v>
      </c>
      <c r="AQ108" s="387">
        <v>12</v>
      </c>
      <c r="AR108" s="397">
        <v>3</v>
      </c>
      <c r="AS108" s="387"/>
      <c r="AT108" s="387"/>
      <c r="AU108" s="387"/>
      <c r="AV108" s="387"/>
      <c r="AW108" s="387"/>
      <c r="AX108" s="387"/>
      <c r="AY108" s="387"/>
      <c r="AZ108" s="387"/>
      <c r="BA108" s="387"/>
      <c r="BB108" s="387"/>
      <c r="BC108" s="387"/>
      <c r="BD108" s="387"/>
      <c r="BE108" s="387"/>
      <c r="BF108" s="387"/>
      <c r="BG108" s="398"/>
      <c r="BH108" s="398"/>
      <c r="BI108" s="398"/>
      <c r="BJ108" s="398"/>
      <c r="BK108" s="398"/>
      <c r="BL108" s="398"/>
      <c r="BM108" s="398"/>
      <c r="BN108" s="398"/>
      <c r="BO108" s="398"/>
      <c r="BP108" s="398"/>
      <c r="BQ108" s="398"/>
      <c r="BR108" s="398"/>
      <c r="BS108" s="398"/>
      <c r="BT108" s="398"/>
      <c r="BU108" s="398"/>
      <c r="BV108" s="398"/>
      <c r="BW108" s="398"/>
      <c r="BX108" s="398"/>
      <c r="BY108" s="398"/>
      <c r="BZ108" s="398"/>
    </row>
    <row r="109" spans="1:78" s="395" customFormat="1" ht="12" customHeight="1">
      <c r="A109" s="437" t="s">
        <v>567</v>
      </c>
      <c r="B109" s="381"/>
      <c r="C109" s="387"/>
      <c r="D109" s="387">
        <v>1</v>
      </c>
      <c r="E109" s="387">
        <v>2</v>
      </c>
      <c r="F109" s="387">
        <v>0</v>
      </c>
      <c r="G109" s="387">
        <v>2</v>
      </c>
      <c r="H109" s="387">
        <v>9</v>
      </c>
      <c r="I109" s="397">
        <v>1</v>
      </c>
      <c r="J109" s="387">
        <v>0</v>
      </c>
      <c r="K109" s="387">
        <v>0</v>
      </c>
      <c r="L109" s="387">
        <v>0</v>
      </c>
      <c r="M109" s="387">
        <v>1</v>
      </c>
      <c r="N109" s="387">
        <v>0</v>
      </c>
      <c r="O109" s="387">
        <v>0</v>
      </c>
      <c r="P109" s="397">
        <v>1</v>
      </c>
      <c r="Q109" s="387">
        <v>0</v>
      </c>
      <c r="R109" s="387">
        <v>0</v>
      </c>
      <c r="S109" s="387">
        <v>0</v>
      </c>
      <c r="T109" s="387">
        <v>7</v>
      </c>
      <c r="U109" s="387">
        <v>0</v>
      </c>
      <c r="V109" s="387">
        <v>1</v>
      </c>
      <c r="W109" s="387">
        <v>7</v>
      </c>
      <c r="X109" s="387">
        <v>9</v>
      </c>
      <c r="Y109" s="387">
        <v>4</v>
      </c>
      <c r="Z109" s="387">
        <v>1</v>
      </c>
      <c r="AA109" s="387">
        <v>5</v>
      </c>
      <c r="AB109" s="387">
        <v>3</v>
      </c>
      <c r="AC109" s="387">
        <v>1</v>
      </c>
      <c r="AD109" s="387">
        <v>2</v>
      </c>
      <c r="AE109" s="387">
        <v>0</v>
      </c>
      <c r="AF109" s="387">
        <v>1</v>
      </c>
      <c r="AG109" s="387">
        <v>2</v>
      </c>
      <c r="AH109" s="387">
        <v>4</v>
      </c>
      <c r="AI109" s="387">
        <v>1</v>
      </c>
      <c r="AJ109" s="387">
        <v>1</v>
      </c>
      <c r="AK109" s="387">
        <v>0</v>
      </c>
      <c r="AL109" s="387">
        <v>3</v>
      </c>
      <c r="AM109" s="387">
        <v>1</v>
      </c>
      <c r="AN109" s="387">
        <v>0</v>
      </c>
      <c r="AO109" s="387">
        <v>2</v>
      </c>
      <c r="AP109" s="387">
        <v>1</v>
      </c>
      <c r="AQ109" s="387">
        <v>0</v>
      </c>
      <c r="AR109" s="397">
        <v>2</v>
      </c>
      <c r="AS109" s="387"/>
      <c r="AT109" s="387"/>
      <c r="AU109" s="387"/>
      <c r="AV109" s="387"/>
      <c r="AW109" s="387"/>
      <c r="AX109" s="387"/>
      <c r="AY109" s="387"/>
      <c r="AZ109" s="387"/>
      <c r="BA109" s="387"/>
      <c r="BB109" s="387"/>
      <c r="BC109" s="387"/>
      <c r="BD109" s="387"/>
      <c r="BE109" s="387"/>
      <c r="BF109" s="387"/>
      <c r="BG109" s="398"/>
      <c r="BH109" s="398"/>
      <c r="BI109" s="398"/>
      <c r="BJ109" s="398"/>
      <c r="BK109" s="398"/>
      <c r="BL109" s="398"/>
      <c r="BM109" s="398"/>
      <c r="BN109" s="398"/>
      <c r="BO109" s="398"/>
      <c r="BP109" s="398"/>
      <c r="BQ109" s="398"/>
      <c r="BR109" s="398"/>
      <c r="BS109" s="398"/>
      <c r="BT109" s="398"/>
      <c r="BU109" s="398"/>
      <c r="BV109" s="398"/>
      <c r="BW109" s="398"/>
      <c r="BX109" s="398"/>
      <c r="BY109" s="398"/>
      <c r="BZ109" s="398"/>
    </row>
    <row r="110" spans="1:78" s="395" customFormat="1" ht="12" customHeight="1">
      <c r="A110" s="437" t="s">
        <v>568</v>
      </c>
      <c r="B110" s="381"/>
      <c r="C110" s="387"/>
      <c r="D110" s="399">
        <v>0</v>
      </c>
      <c r="E110" s="399">
        <v>0</v>
      </c>
      <c r="F110" s="399">
        <v>0</v>
      </c>
      <c r="G110" s="399">
        <v>0</v>
      </c>
      <c r="H110" s="399">
        <v>0</v>
      </c>
      <c r="I110" s="400">
        <v>0</v>
      </c>
      <c r="J110" s="387">
        <v>0</v>
      </c>
      <c r="K110" s="399">
        <v>0</v>
      </c>
      <c r="L110" s="399">
        <v>0</v>
      </c>
      <c r="M110" s="387">
        <v>0</v>
      </c>
      <c r="N110" s="387">
        <v>0</v>
      </c>
      <c r="O110" s="387">
        <v>0</v>
      </c>
      <c r="P110" s="397">
        <v>0</v>
      </c>
      <c r="Q110" s="399">
        <v>0</v>
      </c>
      <c r="R110" s="387">
        <v>0</v>
      </c>
      <c r="S110" s="387">
        <v>0</v>
      </c>
      <c r="T110" s="399">
        <v>0</v>
      </c>
      <c r="U110" s="387">
        <v>0</v>
      </c>
      <c r="V110" s="387">
        <v>0</v>
      </c>
      <c r="W110" s="387">
        <v>0</v>
      </c>
      <c r="X110" s="387">
        <v>0</v>
      </c>
      <c r="Y110" s="387">
        <v>0</v>
      </c>
      <c r="Z110" s="387">
        <v>0</v>
      </c>
      <c r="AA110" s="387">
        <v>0</v>
      </c>
      <c r="AB110" s="387">
        <v>0</v>
      </c>
      <c r="AC110" s="387">
        <v>1</v>
      </c>
      <c r="AD110" s="387">
        <v>0</v>
      </c>
      <c r="AE110" s="387">
        <v>0</v>
      </c>
      <c r="AF110" s="387">
        <v>0</v>
      </c>
      <c r="AG110" s="387">
        <v>1</v>
      </c>
      <c r="AH110" s="387">
        <v>0</v>
      </c>
      <c r="AI110" s="387">
        <v>0</v>
      </c>
      <c r="AJ110" s="387">
        <v>0</v>
      </c>
      <c r="AK110" s="387">
        <v>0</v>
      </c>
      <c r="AL110" s="387">
        <v>0</v>
      </c>
      <c r="AM110" s="387">
        <v>0</v>
      </c>
      <c r="AN110" s="387">
        <v>0</v>
      </c>
      <c r="AO110" s="387">
        <v>0</v>
      </c>
      <c r="AP110" s="387">
        <v>0</v>
      </c>
      <c r="AQ110" s="387">
        <v>0</v>
      </c>
      <c r="AR110" s="397">
        <v>0</v>
      </c>
      <c r="AS110" s="387"/>
      <c r="AT110" s="387"/>
      <c r="AU110" s="387"/>
      <c r="AV110" s="387"/>
      <c r="AW110" s="387"/>
      <c r="AX110" s="387"/>
      <c r="AY110" s="387"/>
      <c r="AZ110" s="387"/>
      <c r="BA110" s="387"/>
      <c r="BB110" s="387"/>
      <c r="BC110" s="387"/>
      <c r="BD110" s="387"/>
      <c r="BE110" s="387"/>
      <c r="BF110" s="387"/>
      <c r="BG110" s="398"/>
      <c r="BH110" s="398"/>
      <c r="BI110" s="398"/>
      <c r="BJ110" s="398"/>
      <c r="BK110" s="398"/>
      <c r="BL110" s="398"/>
      <c r="BM110" s="398"/>
      <c r="BN110" s="398"/>
      <c r="BO110" s="398"/>
      <c r="BP110" s="398"/>
      <c r="BQ110" s="398"/>
      <c r="BR110" s="398"/>
      <c r="BS110" s="398"/>
      <c r="BT110" s="398"/>
      <c r="BU110" s="398"/>
      <c r="BV110" s="398"/>
      <c r="BW110" s="398"/>
      <c r="BX110" s="398"/>
      <c r="BY110" s="398"/>
      <c r="BZ110" s="398"/>
    </row>
    <row r="111" spans="1:78" s="398" customFormat="1" ht="12" customHeight="1">
      <c r="A111" s="444" t="s">
        <v>305</v>
      </c>
      <c r="B111" s="406"/>
      <c r="C111" s="387"/>
      <c r="D111" s="399"/>
      <c r="E111" s="399"/>
      <c r="F111" s="399"/>
      <c r="G111" s="399"/>
      <c r="H111" s="399"/>
      <c r="I111" s="400"/>
      <c r="J111" s="387"/>
      <c r="K111" s="399"/>
      <c r="L111" s="399"/>
      <c r="M111" s="387"/>
      <c r="N111" s="387"/>
      <c r="O111" s="387"/>
      <c r="P111" s="397"/>
      <c r="Q111" s="399"/>
      <c r="R111" s="387"/>
      <c r="S111" s="387"/>
      <c r="T111" s="399"/>
      <c r="U111" s="387"/>
      <c r="V111" s="387"/>
      <c r="W111" s="387"/>
      <c r="X111" s="387"/>
      <c r="Y111" s="387"/>
      <c r="Z111" s="387"/>
      <c r="AA111" s="387"/>
      <c r="AB111" s="387"/>
      <c r="AC111" s="387"/>
      <c r="AD111" s="387"/>
      <c r="AE111" s="387"/>
      <c r="AF111" s="387"/>
      <c r="AG111" s="387"/>
      <c r="AH111" s="387"/>
      <c r="AI111" s="387"/>
      <c r="AJ111" s="387"/>
      <c r="AK111" s="387"/>
      <c r="AL111" s="387"/>
      <c r="AM111" s="387"/>
      <c r="AN111" s="387"/>
      <c r="AO111" s="387"/>
      <c r="AP111" s="387"/>
      <c r="AQ111" s="387"/>
      <c r="AR111" s="397"/>
      <c r="AS111" s="387"/>
      <c r="AT111" s="387"/>
      <c r="AU111" s="387"/>
      <c r="AV111" s="387"/>
      <c r="AW111" s="387"/>
      <c r="AX111" s="387"/>
      <c r="AY111" s="387"/>
      <c r="AZ111" s="387"/>
      <c r="BA111" s="387"/>
      <c r="BB111" s="387"/>
      <c r="BC111" s="387"/>
      <c r="BD111" s="387"/>
      <c r="BE111" s="387"/>
      <c r="BF111" s="387"/>
    </row>
    <row r="112" spans="1:78" s="395" customFormat="1" ht="12" customHeight="1">
      <c r="A112" s="437" t="s">
        <v>569</v>
      </c>
      <c r="B112" s="396"/>
      <c r="C112" s="451" t="s">
        <v>511</v>
      </c>
      <c r="D112" s="399">
        <v>0</v>
      </c>
      <c r="E112" s="399">
        <v>0</v>
      </c>
      <c r="F112" s="399">
        <v>0</v>
      </c>
      <c r="G112" s="399">
        <v>0</v>
      </c>
      <c r="H112" s="399">
        <v>0</v>
      </c>
      <c r="I112" s="400">
        <v>0</v>
      </c>
      <c r="J112" s="387">
        <v>0</v>
      </c>
      <c r="K112" s="399">
        <v>0</v>
      </c>
      <c r="L112" s="399">
        <v>0</v>
      </c>
      <c r="M112" s="387">
        <v>0</v>
      </c>
      <c r="N112" s="387">
        <v>0</v>
      </c>
      <c r="O112" s="387">
        <v>0</v>
      </c>
      <c r="P112" s="397">
        <v>0</v>
      </c>
      <c r="Q112" s="399">
        <v>0</v>
      </c>
      <c r="R112" s="387">
        <v>0</v>
      </c>
      <c r="S112" s="387">
        <v>1</v>
      </c>
      <c r="T112" s="399">
        <v>0</v>
      </c>
      <c r="U112" s="387">
        <v>0</v>
      </c>
      <c r="V112" s="387">
        <v>0</v>
      </c>
      <c r="W112" s="387">
        <v>0</v>
      </c>
      <c r="X112" s="387">
        <v>0</v>
      </c>
      <c r="Y112" s="387">
        <v>0</v>
      </c>
      <c r="Z112" s="387">
        <v>0</v>
      </c>
      <c r="AA112" s="387">
        <v>0</v>
      </c>
      <c r="AB112" s="387">
        <v>0</v>
      </c>
      <c r="AC112" s="387">
        <v>0</v>
      </c>
      <c r="AD112" s="387">
        <v>0</v>
      </c>
      <c r="AE112" s="387">
        <v>0</v>
      </c>
      <c r="AF112" s="387">
        <v>0</v>
      </c>
      <c r="AG112" s="387">
        <v>0</v>
      </c>
      <c r="AH112" s="387">
        <v>0</v>
      </c>
      <c r="AI112" s="387">
        <v>0</v>
      </c>
      <c r="AJ112" s="387">
        <v>0</v>
      </c>
      <c r="AK112" s="387">
        <v>0</v>
      </c>
      <c r="AL112" s="387">
        <v>0</v>
      </c>
      <c r="AM112" s="387">
        <v>0</v>
      </c>
      <c r="AN112" s="387">
        <v>0</v>
      </c>
      <c r="AO112" s="387">
        <v>1</v>
      </c>
      <c r="AP112" s="387">
        <v>0</v>
      </c>
      <c r="AQ112" s="387">
        <v>0</v>
      </c>
      <c r="AR112" s="397">
        <v>0</v>
      </c>
      <c r="AS112" s="387"/>
      <c r="AT112" s="387"/>
      <c r="AU112" s="387"/>
      <c r="AV112" s="387"/>
      <c r="AW112" s="387"/>
      <c r="AX112" s="387"/>
      <c r="AY112" s="387"/>
      <c r="AZ112" s="387"/>
      <c r="BA112" s="387"/>
      <c r="BB112" s="387"/>
      <c r="BC112" s="387"/>
      <c r="BD112" s="387"/>
      <c r="BE112" s="387"/>
      <c r="BF112" s="387"/>
      <c r="BG112" s="398"/>
      <c r="BH112" s="398"/>
      <c r="BI112" s="398"/>
      <c r="BJ112" s="398"/>
      <c r="BK112" s="398"/>
      <c r="BL112" s="398"/>
      <c r="BM112" s="398"/>
      <c r="BN112" s="398"/>
      <c r="BO112" s="398"/>
      <c r="BP112" s="398"/>
      <c r="BQ112" s="398"/>
      <c r="BR112" s="398"/>
      <c r="BS112" s="398"/>
      <c r="BT112" s="398"/>
      <c r="BU112" s="398"/>
      <c r="BV112" s="398"/>
      <c r="BW112" s="398"/>
      <c r="BX112" s="398"/>
      <c r="BY112" s="398"/>
      <c r="BZ112" s="398"/>
    </row>
    <row r="113" spans="1:78" s="395" customFormat="1" ht="12" customHeight="1">
      <c r="A113" s="438" t="s">
        <v>570</v>
      </c>
      <c r="B113" s="401"/>
      <c r="C113" s="402"/>
      <c r="D113" s="387">
        <v>3</v>
      </c>
      <c r="E113" s="387">
        <v>0</v>
      </c>
      <c r="F113" s="387">
        <v>0</v>
      </c>
      <c r="G113" s="387">
        <v>0</v>
      </c>
      <c r="H113" s="387">
        <v>0</v>
      </c>
      <c r="I113" s="397">
        <v>0</v>
      </c>
      <c r="J113" s="387">
        <v>0</v>
      </c>
      <c r="K113" s="387">
        <v>0</v>
      </c>
      <c r="L113" s="387">
        <v>0</v>
      </c>
      <c r="M113" s="387">
        <v>0</v>
      </c>
      <c r="N113" s="387">
        <v>0</v>
      </c>
      <c r="O113" s="387">
        <v>0</v>
      </c>
      <c r="P113" s="397">
        <v>0</v>
      </c>
      <c r="Q113" s="387">
        <v>0</v>
      </c>
      <c r="R113" s="387">
        <v>0</v>
      </c>
      <c r="S113" s="387">
        <v>0</v>
      </c>
      <c r="T113" s="387">
        <v>0</v>
      </c>
      <c r="U113" s="387">
        <v>0</v>
      </c>
      <c r="V113" s="387">
        <v>0</v>
      </c>
      <c r="W113" s="387">
        <v>0</v>
      </c>
      <c r="X113" s="387">
        <v>0</v>
      </c>
      <c r="Y113" s="387">
        <v>0</v>
      </c>
      <c r="Z113" s="387">
        <v>0</v>
      </c>
      <c r="AA113" s="387">
        <v>0</v>
      </c>
      <c r="AB113" s="387">
        <v>0</v>
      </c>
      <c r="AC113" s="387">
        <v>0</v>
      </c>
      <c r="AD113" s="387">
        <v>0</v>
      </c>
      <c r="AE113" s="387">
        <v>0</v>
      </c>
      <c r="AF113" s="387">
        <v>0</v>
      </c>
      <c r="AG113" s="387">
        <v>0</v>
      </c>
      <c r="AH113" s="387">
        <v>0</v>
      </c>
      <c r="AI113" s="387">
        <v>0</v>
      </c>
      <c r="AJ113" s="387">
        <v>0</v>
      </c>
      <c r="AK113" s="387">
        <v>0</v>
      </c>
      <c r="AL113" s="387">
        <v>0</v>
      </c>
      <c r="AM113" s="387">
        <v>0</v>
      </c>
      <c r="AN113" s="387">
        <v>0</v>
      </c>
      <c r="AO113" s="387">
        <v>0</v>
      </c>
      <c r="AP113" s="387">
        <v>0</v>
      </c>
      <c r="AQ113" s="387">
        <v>0</v>
      </c>
      <c r="AR113" s="397">
        <v>0</v>
      </c>
      <c r="AS113" s="387"/>
      <c r="AT113" s="387"/>
      <c r="AU113" s="387"/>
      <c r="AV113" s="387"/>
      <c r="AW113" s="387"/>
      <c r="AX113" s="387"/>
      <c r="AY113" s="387"/>
      <c r="AZ113" s="387"/>
      <c r="BA113" s="387"/>
      <c r="BB113" s="387"/>
      <c r="BC113" s="387"/>
      <c r="BD113" s="387"/>
      <c r="BE113" s="387"/>
      <c r="BF113" s="387"/>
      <c r="BG113" s="398"/>
      <c r="BH113" s="398"/>
      <c r="BI113" s="398"/>
      <c r="BJ113" s="398"/>
      <c r="BK113" s="398"/>
      <c r="BL113" s="398"/>
      <c r="BM113" s="398"/>
      <c r="BN113" s="398"/>
      <c r="BO113" s="398"/>
      <c r="BP113" s="398"/>
      <c r="BQ113" s="398"/>
      <c r="BR113" s="398"/>
      <c r="BS113" s="398"/>
      <c r="BT113" s="398"/>
      <c r="BU113" s="398"/>
      <c r="BV113" s="398"/>
      <c r="BW113" s="398"/>
      <c r="BX113" s="398"/>
      <c r="BY113" s="398"/>
      <c r="BZ113" s="398"/>
    </row>
    <row r="114" spans="1:78" s="395" customFormat="1" ht="12" customHeight="1">
      <c r="A114" s="437" t="s">
        <v>571</v>
      </c>
      <c r="B114" s="387"/>
      <c r="C114" s="387"/>
      <c r="D114" s="387">
        <v>0</v>
      </c>
      <c r="E114" s="387">
        <v>0</v>
      </c>
      <c r="F114" s="387">
        <v>0</v>
      </c>
      <c r="G114" s="387">
        <v>0</v>
      </c>
      <c r="H114" s="387">
        <v>1</v>
      </c>
      <c r="I114" s="397">
        <v>0</v>
      </c>
      <c r="J114" s="387">
        <v>0</v>
      </c>
      <c r="K114" s="399">
        <v>0</v>
      </c>
      <c r="L114" s="399">
        <v>0</v>
      </c>
      <c r="M114" s="387">
        <v>0</v>
      </c>
      <c r="N114" s="387">
        <v>0</v>
      </c>
      <c r="O114" s="387">
        <v>0</v>
      </c>
      <c r="P114" s="397">
        <v>0</v>
      </c>
      <c r="Q114" s="399">
        <v>0</v>
      </c>
      <c r="R114" s="387">
        <v>0</v>
      </c>
      <c r="S114" s="387">
        <v>0</v>
      </c>
      <c r="T114" s="399">
        <v>0</v>
      </c>
      <c r="U114" s="387">
        <v>0</v>
      </c>
      <c r="V114" s="387">
        <v>0</v>
      </c>
      <c r="W114" s="387">
        <v>0</v>
      </c>
      <c r="X114" s="387">
        <v>0</v>
      </c>
      <c r="Y114" s="387">
        <v>0</v>
      </c>
      <c r="Z114" s="387">
        <v>0</v>
      </c>
      <c r="AA114" s="387">
        <v>0</v>
      </c>
      <c r="AB114" s="387">
        <v>0</v>
      </c>
      <c r="AC114" s="387">
        <v>0</v>
      </c>
      <c r="AD114" s="387">
        <v>0</v>
      </c>
      <c r="AE114" s="387">
        <v>0</v>
      </c>
      <c r="AF114" s="387">
        <v>0</v>
      </c>
      <c r="AG114" s="387">
        <v>0</v>
      </c>
      <c r="AH114" s="387">
        <v>1</v>
      </c>
      <c r="AI114" s="387">
        <v>1</v>
      </c>
      <c r="AJ114" s="387">
        <v>0</v>
      </c>
      <c r="AK114" s="387">
        <v>0</v>
      </c>
      <c r="AL114" s="387">
        <v>0</v>
      </c>
      <c r="AM114" s="387">
        <v>0</v>
      </c>
      <c r="AN114" s="387">
        <v>0</v>
      </c>
      <c r="AO114" s="387">
        <v>0</v>
      </c>
      <c r="AP114" s="387">
        <v>0</v>
      </c>
      <c r="AQ114" s="387">
        <v>0</v>
      </c>
      <c r="AR114" s="397">
        <v>0</v>
      </c>
      <c r="AS114" s="387"/>
      <c r="AT114" s="387"/>
      <c r="AU114" s="387"/>
      <c r="AV114" s="387"/>
      <c r="AW114" s="387"/>
      <c r="AX114" s="387"/>
      <c r="AY114" s="387"/>
      <c r="AZ114" s="387"/>
      <c r="BA114" s="387"/>
      <c r="BB114" s="387"/>
      <c r="BC114" s="387"/>
      <c r="BD114" s="387"/>
      <c r="BE114" s="387"/>
      <c r="BF114" s="387"/>
      <c r="BG114" s="398"/>
      <c r="BH114" s="398"/>
      <c r="BI114" s="398"/>
      <c r="BJ114" s="398"/>
      <c r="BK114" s="398"/>
      <c r="BL114" s="398"/>
      <c r="BM114" s="398"/>
      <c r="BN114" s="398"/>
      <c r="BO114" s="398"/>
      <c r="BP114" s="398"/>
      <c r="BQ114" s="398"/>
      <c r="BR114" s="398"/>
      <c r="BS114" s="398"/>
      <c r="BT114" s="398"/>
      <c r="BU114" s="398"/>
      <c r="BV114" s="398"/>
      <c r="BW114" s="398"/>
      <c r="BX114" s="398"/>
      <c r="BY114" s="398"/>
      <c r="BZ114" s="398"/>
    </row>
    <row r="115" spans="1:78" s="395" customFormat="1" ht="12" customHeight="1">
      <c r="A115" s="443" t="s">
        <v>572</v>
      </c>
      <c r="B115" s="401"/>
      <c r="C115" s="402"/>
      <c r="D115" s="387">
        <v>1</v>
      </c>
      <c r="E115" s="387">
        <v>0</v>
      </c>
      <c r="F115" s="387">
        <v>0</v>
      </c>
      <c r="G115" s="387">
        <v>0</v>
      </c>
      <c r="H115" s="387">
        <v>1</v>
      </c>
      <c r="I115" s="397">
        <v>2</v>
      </c>
      <c r="J115" s="387">
        <v>0</v>
      </c>
      <c r="K115" s="399">
        <v>0</v>
      </c>
      <c r="L115" s="399">
        <v>0</v>
      </c>
      <c r="M115" s="387">
        <v>0</v>
      </c>
      <c r="N115" s="387">
        <v>0</v>
      </c>
      <c r="O115" s="387">
        <v>0</v>
      </c>
      <c r="P115" s="397">
        <v>0</v>
      </c>
      <c r="Q115" s="399">
        <v>1</v>
      </c>
      <c r="R115" s="387">
        <v>0</v>
      </c>
      <c r="S115" s="387">
        <v>0</v>
      </c>
      <c r="T115" s="399">
        <v>0</v>
      </c>
      <c r="U115" s="387">
        <v>0</v>
      </c>
      <c r="V115" s="387">
        <v>0</v>
      </c>
      <c r="W115" s="387">
        <v>0</v>
      </c>
      <c r="X115" s="387">
        <v>0</v>
      </c>
      <c r="Y115" s="387">
        <v>0</v>
      </c>
      <c r="Z115" s="387">
        <v>0</v>
      </c>
      <c r="AA115" s="387">
        <v>0</v>
      </c>
      <c r="AB115" s="387">
        <v>0</v>
      </c>
      <c r="AC115" s="387">
        <v>0</v>
      </c>
      <c r="AD115" s="387">
        <v>0</v>
      </c>
      <c r="AE115" s="387">
        <v>0</v>
      </c>
      <c r="AF115" s="387">
        <v>0</v>
      </c>
      <c r="AG115" s="387">
        <v>0</v>
      </c>
      <c r="AH115" s="387">
        <v>0</v>
      </c>
      <c r="AI115" s="387">
        <v>0</v>
      </c>
      <c r="AJ115" s="387">
        <v>0</v>
      </c>
      <c r="AK115" s="387">
        <v>0</v>
      </c>
      <c r="AL115" s="387">
        <v>0</v>
      </c>
      <c r="AM115" s="387">
        <v>0</v>
      </c>
      <c r="AN115" s="387">
        <v>0</v>
      </c>
      <c r="AO115" s="387">
        <v>0</v>
      </c>
      <c r="AP115" s="387">
        <v>0</v>
      </c>
      <c r="AQ115" s="387">
        <v>0</v>
      </c>
      <c r="AR115" s="397">
        <v>0</v>
      </c>
      <c r="AS115" s="387"/>
      <c r="AT115" s="387"/>
      <c r="AU115" s="387"/>
      <c r="AV115" s="387"/>
      <c r="AW115" s="387"/>
      <c r="AX115" s="387"/>
      <c r="AY115" s="387"/>
      <c r="AZ115" s="387"/>
      <c r="BA115" s="387"/>
      <c r="BB115" s="387"/>
      <c r="BC115" s="387"/>
      <c r="BD115" s="387"/>
      <c r="BE115" s="387"/>
      <c r="BF115" s="387"/>
      <c r="BG115" s="398"/>
      <c r="BH115" s="398"/>
      <c r="BI115" s="398"/>
      <c r="BJ115" s="398"/>
      <c r="BK115" s="398"/>
      <c r="BL115" s="398"/>
      <c r="BM115" s="398"/>
      <c r="BN115" s="398"/>
      <c r="BO115" s="398"/>
      <c r="BP115" s="398"/>
      <c r="BQ115" s="398"/>
      <c r="BR115" s="398"/>
      <c r="BS115" s="398"/>
      <c r="BT115" s="398"/>
      <c r="BU115" s="398"/>
      <c r="BV115" s="398"/>
      <c r="BW115" s="398"/>
      <c r="BX115" s="398"/>
      <c r="BY115" s="398"/>
      <c r="BZ115" s="398"/>
    </row>
    <row r="116" spans="1:78" s="395" customFormat="1" ht="12" customHeight="1">
      <c r="A116" s="437" t="s">
        <v>573</v>
      </c>
      <c r="B116" s="396" t="s">
        <v>1157</v>
      </c>
      <c r="C116" s="451" t="s">
        <v>511</v>
      </c>
      <c r="D116" s="387">
        <v>0</v>
      </c>
      <c r="E116" s="387">
        <v>0</v>
      </c>
      <c r="F116" s="387">
        <v>0</v>
      </c>
      <c r="G116" s="387">
        <v>0</v>
      </c>
      <c r="H116" s="387">
        <v>0</v>
      </c>
      <c r="I116" s="397">
        <v>0</v>
      </c>
      <c r="J116" s="387">
        <v>0</v>
      </c>
      <c r="K116" s="387">
        <v>0</v>
      </c>
      <c r="L116" s="387">
        <v>0</v>
      </c>
      <c r="M116" s="387">
        <v>0</v>
      </c>
      <c r="N116" s="387">
        <v>0</v>
      </c>
      <c r="O116" s="387">
        <v>0</v>
      </c>
      <c r="P116" s="397">
        <v>0</v>
      </c>
      <c r="Q116" s="387">
        <v>0</v>
      </c>
      <c r="R116" s="387">
        <v>0</v>
      </c>
      <c r="S116" s="387">
        <v>0</v>
      </c>
      <c r="T116" s="387">
        <v>0</v>
      </c>
      <c r="U116" s="387">
        <v>0</v>
      </c>
      <c r="V116" s="387">
        <v>0</v>
      </c>
      <c r="W116" s="387">
        <v>0</v>
      </c>
      <c r="X116" s="387">
        <v>0</v>
      </c>
      <c r="Y116" s="387">
        <v>0</v>
      </c>
      <c r="Z116" s="387">
        <v>0</v>
      </c>
      <c r="AA116" s="387">
        <v>1</v>
      </c>
      <c r="AB116" s="387">
        <v>0</v>
      </c>
      <c r="AC116" s="387">
        <v>0</v>
      </c>
      <c r="AD116" s="387">
        <v>0</v>
      </c>
      <c r="AE116" s="387">
        <v>0</v>
      </c>
      <c r="AF116" s="387">
        <v>0</v>
      </c>
      <c r="AG116" s="387">
        <v>0</v>
      </c>
      <c r="AH116" s="387">
        <v>0</v>
      </c>
      <c r="AI116" s="387">
        <v>0</v>
      </c>
      <c r="AJ116" s="387">
        <v>0</v>
      </c>
      <c r="AK116" s="387">
        <v>0</v>
      </c>
      <c r="AL116" s="387">
        <v>0</v>
      </c>
      <c r="AM116" s="387">
        <v>0</v>
      </c>
      <c r="AN116" s="387">
        <v>0</v>
      </c>
      <c r="AO116" s="387">
        <v>0</v>
      </c>
      <c r="AP116" s="387">
        <v>0</v>
      </c>
      <c r="AQ116" s="387">
        <v>0</v>
      </c>
      <c r="AR116" s="397">
        <v>0</v>
      </c>
      <c r="AS116" s="387"/>
      <c r="AT116" s="387"/>
      <c r="AU116" s="387"/>
      <c r="AV116" s="387"/>
      <c r="AW116" s="387"/>
      <c r="AX116" s="387"/>
      <c r="AY116" s="387"/>
      <c r="AZ116" s="387"/>
      <c r="BA116" s="387"/>
      <c r="BB116" s="387"/>
      <c r="BC116" s="387"/>
      <c r="BD116" s="387"/>
      <c r="BE116" s="387"/>
      <c r="BF116" s="387"/>
      <c r="BG116" s="398"/>
      <c r="BH116" s="398"/>
      <c r="BI116" s="398"/>
      <c r="BJ116" s="398"/>
      <c r="BK116" s="398"/>
      <c r="BL116" s="398"/>
      <c r="BM116" s="398"/>
      <c r="BN116" s="398"/>
      <c r="BO116" s="398"/>
      <c r="BP116" s="398"/>
      <c r="BQ116" s="398"/>
      <c r="BR116" s="398"/>
      <c r="BS116" s="398"/>
      <c r="BT116" s="398"/>
      <c r="BU116" s="398"/>
      <c r="BV116" s="398"/>
      <c r="BW116" s="398"/>
      <c r="BX116" s="398"/>
      <c r="BY116" s="398"/>
      <c r="BZ116" s="398"/>
    </row>
    <row r="117" spans="1:78" s="395" customFormat="1" ht="12" customHeight="1">
      <c r="A117" s="438" t="s">
        <v>574</v>
      </c>
      <c r="B117" s="401" t="s">
        <v>1157</v>
      </c>
      <c r="C117" s="451" t="s">
        <v>511</v>
      </c>
      <c r="D117" s="387">
        <v>0</v>
      </c>
      <c r="E117" s="387">
        <v>0</v>
      </c>
      <c r="F117" s="387">
        <v>0</v>
      </c>
      <c r="G117" s="387">
        <v>0</v>
      </c>
      <c r="H117" s="387">
        <v>1</v>
      </c>
      <c r="I117" s="397">
        <v>0</v>
      </c>
      <c r="J117" s="387">
        <v>0</v>
      </c>
      <c r="K117" s="387">
        <v>0</v>
      </c>
      <c r="L117" s="387">
        <v>0</v>
      </c>
      <c r="M117" s="387">
        <v>0</v>
      </c>
      <c r="N117" s="387">
        <v>0</v>
      </c>
      <c r="O117" s="387">
        <v>0</v>
      </c>
      <c r="P117" s="397">
        <v>0</v>
      </c>
      <c r="Q117" s="387">
        <v>0</v>
      </c>
      <c r="R117" s="387">
        <v>0</v>
      </c>
      <c r="S117" s="387">
        <v>0</v>
      </c>
      <c r="T117" s="387">
        <v>0</v>
      </c>
      <c r="U117" s="387">
        <v>0</v>
      </c>
      <c r="V117" s="387">
        <v>0</v>
      </c>
      <c r="W117" s="387">
        <v>0</v>
      </c>
      <c r="X117" s="387">
        <v>0</v>
      </c>
      <c r="Y117" s="387">
        <v>0</v>
      </c>
      <c r="Z117" s="387">
        <v>0</v>
      </c>
      <c r="AA117" s="387">
        <v>0</v>
      </c>
      <c r="AB117" s="387">
        <v>0</v>
      </c>
      <c r="AC117" s="387">
        <v>0</v>
      </c>
      <c r="AD117" s="387">
        <v>0</v>
      </c>
      <c r="AE117" s="387">
        <v>0</v>
      </c>
      <c r="AF117" s="387">
        <v>0</v>
      </c>
      <c r="AG117" s="387">
        <v>0</v>
      </c>
      <c r="AH117" s="387">
        <v>0</v>
      </c>
      <c r="AI117" s="387">
        <v>0</v>
      </c>
      <c r="AJ117" s="387">
        <v>0</v>
      </c>
      <c r="AK117" s="387">
        <v>0</v>
      </c>
      <c r="AL117" s="387">
        <v>0</v>
      </c>
      <c r="AM117" s="387">
        <v>0</v>
      </c>
      <c r="AN117" s="387">
        <v>0</v>
      </c>
      <c r="AO117" s="387">
        <v>0</v>
      </c>
      <c r="AP117" s="387">
        <v>0</v>
      </c>
      <c r="AQ117" s="387">
        <v>0</v>
      </c>
      <c r="AR117" s="397">
        <v>0</v>
      </c>
      <c r="AS117" s="387"/>
      <c r="AT117" s="387"/>
      <c r="AU117" s="387"/>
      <c r="AV117" s="387"/>
      <c r="AW117" s="387"/>
      <c r="AX117" s="387"/>
      <c r="AY117" s="387"/>
      <c r="AZ117" s="387"/>
      <c r="BA117" s="387"/>
      <c r="BB117" s="387"/>
      <c r="BC117" s="387"/>
      <c r="BD117" s="387"/>
      <c r="BE117" s="387"/>
      <c r="BF117" s="387"/>
      <c r="BG117" s="398"/>
      <c r="BH117" s="398"/>
      <c r="BI117" s="398"/>
      <c r="BJ117" s="398"/>
      <c r="BK117" s="398"/>
      <c r="BL117" s="398"/>
      <c r="BM117" s="398"/>
      <c r="BN117" s="398"/>
      <c r="BO117" s="398"/>
      <c r="BP117" s="398"/>
      <c r="BQ117" s="398"/>
      <c r="BR117" s="398"/>
      <c r="BS117" s="398"/>
      <c r="BT117" s="398"/>
      <c r="BU117" s="398"/>
      <c r="BV117" s="398"/>
      <c r="BW117" s="398"/>
      <c r="BX117" s="398"/>
      <c r="BY117" s="398"/>
      <c r="BZ117" s="398"/>
    </row>
    <row r="118" spans="1:78" s="395" customFormat="1" ht="12" customHeight="1">
      <c r="A118" s="437" t="s">
        <v>575</v>
      </c>
      <c r="B118" s="396"/>
      <c r="C118" s="387"/>
      <c r="D118" s="387">
        <v>0</v>
      </c>
      <c r="E118" s="387">
        <v>0</v>
      </c>
      <c r="F118" s="387">
        <v>0</v>
      </c>
      <c r="G118" s="387">
        <v>0</v>
      </c>
      <c r="H118" s="387">
        <v>0</v>
      </c>
      <c r="I118" s="397">
        <v>0</v>
      </c>
      <c r="J118" s="387">
        <v>0</v>
      </c>
      <c r="K118" s="387">
        <v>0</v>
      </c>
      <c r="L118" s="387">
        <v>0</v>
      </c>
      <c r="M118" s="387">
        <v>1</v>
      </c>
      <c r="N118" s="387">
        <v>2</v>
      </c>
      <c r="O118" s="387">
        <v>3</v>
      </c>
      <c r="P118" s="397">
        <v>1</v>
      </c>
      <c r="Q118" s="387">
        <v>0</v>
      </c>
      <c r="R118" s="387">
        <v>1</v>
      </c>
      <c r="S118" s="387">
        <v>0</v>
      </c>
      <c r="T118" s="387">
        <v>9</v>
      </c>
      <c r="U118" s="387">
        <v>2</v>
      </c>
      <c r="V118" s="387">
        <v>6</v>
      </c>
      <c r="W118" s="387">
        <v>6</v>
      </c>
      <c r="X118" s="387">
        <v>8</v>
      </c>
      <c r="Y118" s="387">
        <v>3</v>
      </c>
      <c r="Z118" s="387">
        <v>3</v>
      </c>
      <c r="AA118" s="387">
        <v>3</v>
      </c>
      <c r="AB118" s="387">
        <v>1</v>
      </c>
      <c r="AC118" s="387">
        <v>0</v>
      </c>
      <c r="AD118" s="387">
        <v>2</v>
      </c>
      <c r="AE118" s="387">
        <v>3</v>
      </c>
      <c r="AF118" s="387">
        <v>0</v>
      </c>
      <c r="AG118" s="387">
        <v>6</v>
      </c>
      <c r="AH118" s="387">
        <v>0</v>
      </c>
      <c r="AI118" s="387">
        <v>0</v>
      </c>
      <c r="AJ118" s="387">
        <v>1</v>
      </c>
      <c r="AK118" s="387">
        <v>0</v>
      </c>
      <c r="AL118" s="387">
        <v>3</v>
      </c>
      <c r="AM118" s="387">
        <v>0</v>
      </c>
      <c r="AN118" s="387">
        <v>1</v>
      </c>
      <c r="AO118" s="387">
        <v>0</v>
      </c>
      <c r="AP118" s="387">
        <v>1</v>
      </c>
      <c r="AQ118" s="387">
        <v>5</v>
      </c>
      <c r="AR118" s="397">
        <v>0</v>
      </c>
      <c r="AS118" s="387"/>
      <c r="AT118" s="387"/>
      <c r="AU118" s="387"/>
      <c r="AV118" s="387"/>
      <c r="AW118" s="387"/>
      <c r="AX118" s="387"/>
      <c r="AY118" s="387"/>
      <c r="AZ118" s="387"/>
      <c r="BA118" s="387"/>
      <c r="BB118" s="387"/>
      <c r="BC118" s="387"/>
      <c r="BD118" s="387"/>
      <c r="BE118" s="387"/>
      <c r="BF118" s="387"/>
      <c r="BG118" s="398"/>
      <c r="BH118" s="398"/>
      <c r="BI118" s="398"/>
      <c r="BJ118" s="398"/>
      <c r="BK118" s="398"/>
      <c r="BL118" s="398"/>
      <c r="BM118" s="398"/>
      <c r="BN118" s="398"/>
      <c r="BO118" s="398"/>
      <c r="BP118" s="398"/>
      <c r="BQ118" s="398"/>
      <c r="BR118" s="398"/>
      <c r="BS118" s="398"/>
      <c r="BT118" s="398"/>
      <c r="BU118" s="398"/>
      <c r="BV118" s="398"/>
      <c r="BW118" s="398"/>
      <c r="BX118" s="398"/>
      <c r="BY118" s="398"/>
      <c r="BZ118" s="398"/>
    </row>
    <row r="119" spans="1:78" s="395" customFormat="1" ht="12" customHeight="1">
      <c r="A119" s="437" t="s">
        <v>576</v>
      </c>
      <c r="B119" s="396"/>
      <c r="C119" s="451" t="s">
        <v>511</v>
      </c>
      <c r="D119" s="387">
        <v>0</v>
      </c>
      <c r="E119" s="387">
        <v>0</v>
      </c>
      <c r="F119" s="387">
        <v>1</v>
      </c>
      <c r="G119" s="387">
        <v>0</v>
      </c>
      <c r="H119" s="387">
        <v>2</v>
      </c>
      <c r="I119" s="397">
        <v>2</v>
      </c>
      <c r="J119" s="387">
        <v>0</v>
      </c>
      <c r="K119" s="387">
        <v>5</v>
      </c>
      <c r="L119" s="387">
        <v>0</v>
      </c>
      <c r="M119" s="387">
        <v>0</v>
      </c>
      <c r="N119" s="387">
        <v>0</v>
      </c>
      <c r="O119" s="387">
        <v>1</v>
      </c>
      <c r="P119" s="397">
        <v>1</v>
      </c>
      <c r="Q119" s="387">
        <v>7</v>
      </c>
      <c r="R119" s="387">
        <v>0</v>
      </c>
      <c r="S119" s="387">
        <v>0</v>
      </c>
      <c r="T119" s="387">
        <v>4</v>
      </c>
      <c r="U119" s="387">
        <v>0</v>
      </c>
      <c r="V119" s="387">
        <v>4</v>
      </c>
      <c r="W119" s="387">
        <v>2</v>
      </c>
      <c r="X119" s="387">
        <v>4</v>
      </c>
      <c r="Y119" s="387">
        <v>2</v>
      </c>
      <c r="Z119" s="387">
        <v>0</v>
      </c>
      <c r="AA119" s="387">
        <v>2</v>
      </c>
      <c r="AB119" s="387">
        <v>1</v>
      </c>
      <c r="AC119" s="387">
        <v>1</v>
      </c>
      <c r="AD119" s="387">
        <v>0</v>
      </c>
      <c r="AE119" s="387">
        <v>0</v>
      </c>
      <c r="AF119" s="387">
        <v>0</v>
      </c>
      <c r="AG119" s="387">
        <v>0</v>
      </c>
      <c r="AH119" s="387">
        <v>1</v>
      </c>
      <c r="AI119" s="387">
        <v>3</v>
      </c>
      <c r="AJ119" s="387">
        <v>0</v>
      </c>
      <c r="AK119" s="387">
        <v>0</v>
      </c>
      <c r="AL119" s="387">
        <v>1</v>
      </c>
      <c r="AM119" s="387">
        <v>7</v>
      </c>
      <c r="AN119" s="387">
        <v>0</v>
      </c>
      <c r="AO119" s="387">
        <v>0</v>
      </c>
      <c r="AP119" s="387">
        <v>0</v>
      </c>
      <c r="AQ119" s="387">
        <v>0</v>
      </c>
      <c r="AR119" s="397">
        <v>5</v>
      </c>
      <c r="AS119" s="387"/>
      <c r="AT119" s="387"/>
      <c r="AU119" s="387"/>
      <c r="AV119" s="387"/>
      <c r="AW119" s="387"/>
      <c r="AX119" s="387"/>
      <c r="AY119" s="387"/>
      <c r="AZ119" s="387"/>
      <c r="BA119" s="387"/>
      <c r="BB119" s="387"/>
      <c r="BC119" s="387"/>
      <c r="BD119" s="387"/>
      <c r="BE119" s="387"/>
      <c r="BF119" s="387"/>
      <c r="BG119" s="398"/>
      <c r="BH119" s="398"/>
      <c r="BI119" s="398"/>
      <c r="BJ119" s="398"/>
      <c r="BK119" s="398"/>
      <c r="BL119" s="398"/>
      <c r="BM119" s="398"/>
      <c r="BN119" s="398"/>
      <c r="BO119" s="398"/>
      <c r="BP119" s="398"/>
      <c r="BQ119" s="398"/>
      <c r="BR119" s="398"/>
      <c r="BS119" s="398"/>
      <c r="BT119" s="398"/>
      <c r="BU119" s="398"/>
      <c r="BV119" s="398"/>
      <c r="BW119" s="398"/>
      <c r="BX119" s="398"/>
      <c r="BY119" s="398"/>
      <c r="BZ119" s="398"/>
    </row>
    <row r="120" spans="1:78" s="395" customFormat="1" ht="12" customHeight="1">
      <c r="A120" s="437" t="s">
        <v>577</v>
      </c>
      <c r="B120" s="396" t="s">
        <v>576</v>
      </c>
      <c r="C120" s="451" t="s">
        <v>511</v>
      </c>
      <c r="D120" s="387">
        <v>0</v>
      </c>
      <c r="E120" s="387">
        <v>0</v>
      </c>
      <c r="F120" s="387">
        <v>0</v>
      </c>
      <c r="G120" s="387">
        <v>0</v>
      </c>
      <c r="H120" s="387">
        <v>0</v>
      </c>
      <c r="I120" s="397">
        <v>0</v>
      </c>
      <c r="J120" s="387">
        <v>0</v>
      </c>
      <c r="K120" s="387">
        <v>0</v>
      </c>
      <c r="L120" s="387">
        <v>0</v>
      </c>
      <c r="M120" s="387">
        <v>0</v>
      </c>
      <c r="N120" s="387">
        <v>0</v>
      </c>
      <c r="O120" s="387">
        <v>0</v>
      </c>
      <c r="P120" s="397">
        <v>0</v>
      </c>
      <c r="Q120" s="387">
        <v>1</v>
      </c>
      <c r="R120" s="387">
        <v>0</v>
      </c>
      <c r="S120" s="387">
        <v>0</v>
      </c>
      <c r="T120" s="387">
        <v>0</v>
      </c>
      <c r="U120" s="387">
        <v>0</v>
      </c>
      <c r="V120" s="387">
        <v>0</v>
      </c>
      <c r="W120" s="387">
        <v>0</v>
      </c>
      <c r="X120" s="387">
        <v>1</v>
      </c>
      <c r="Y120" s="387">
        <v>0</v>
      </c>
      <c r="Z120" s="387">
        <v>0</v>
      </c>
      <c r="AA120" s="387">
        <v>1</v>
      </c>
      <c r="AB120" s="387">
        <v>0</v>
      </c>
      <c r="AC120" s="387">
        <v>0</v>
      </c>
      <c r="AD120" s="387">
        <v>0</v>
      </c>
      <c r="AE120" s="387">
        <v>0</v>
      </c>
      <c r="AF120" s="387">
        <v>0</v>
      </c>
      <c r="AG120" s="387">
        <v>2</v>
      </c>
      <c r="AH120" s="387">
        <v>0</v>
      </c>
      <c r="AI120" s="387">
        <v>0</v>
      </c>
      <c r="AJ120" s="387">
        <v>0</v>
      </c>
      <c r="AK120" s="387">
        <v>0</v>
      </c>
      <c r="AL120" s="387">
        <v>0</v>
      </c>
      <c r="AM120" s="387">
        <v>0</v>
      </c>
      <c r="AN120" s="387">
        <v>0</v>
      </c>
      <c r="AO120" s="387">
        <v>0</v>
      </c>
      <c r="AP120" s="387">
        <v>4</v>
      </c>
      <c r="AQ120" s="387">
        <v>0</v>
      </c>
      <c r="AR120" s="397">
        <v>0</v>
      </c>
      <c r="AS120" s="387"/>
      <c r="AT120" s="387"/>
      <c r="AU120" s="387"/>
      <c r="AV120" s="387"/>
      <c r="AW120" s="387"/>
      <c r="AX120" s="387"/>
      <c r="AY120" s="387"/>
      <c r="AZ120" s="387"/>
      <c r="BA120" s="387"/>
      <c r="BB120" s="387"/>
      <c r="BC120" s="387"/>
      <c r="BD120" s="387"/>
      <c r="BE120" s="387"/>
      <c r="BF120" s="387"/>
      <c r="BG120" s="398"/>
      <c r="BH120" s="398"/>
      <c r="BI120" s="398"/>
      <c r="BJ120" s="398"/>
      <c r="BK120" s="398"/>
      <c r="BL120" s="398"/>
      <c r="BM120" s="398"/>
      <c r="BN120" s="398"/>
      <c r="BO120" s="398"/>
      <c r="BP120" s="398"/>
      <c r="BQ120" s="398"/>
      <c r="BR120" s="398"/>
      <c r="BS120" s="398"/>
      <c r="BT120" s="398"/>
      <c r="BU120" s="398"/>
      <c r="BV120" s="398"/>
      <c r="BW120" s="398"/>
      <c r="BX120" s="398"/>
      <c r="BY120" s="398"/>
      <c r="BZ120" s="398"/>
    </row>
    <row r="121" spans="1:78" s="395" customFormat="1" ht="12" customHeight="1">
      <c r="A121" s="437" t="s">
        <v>578</v>
      </c>
      <c r="B121" s="396"/>
      <c r="C121" s="387"/>
      <c r="D121" s="387">
        <v>0</v>
      </c>
      <c r="E121" s="387">
        <v>0</v>
      </c>
      <c r="F121" s="387">
        <v>0</v>
      </c>
      <c r="G121" s="387">
        <v>0</v>
      </c>
      <c r="H121" s="387">
        <v>0</v>
      </c>
      <c r="I121" s="397">
        <v>0</v>
      </c>
      <c r="J121" s="387">
        <v>0</v>
      </c>
      <c r="K121" s="387">
        <v>0</v>
      </c>
      <c r="L121" s="387">
        <v>0</v>
      </c>
      <c r="M121" s="387">
        <v>0</v>
      </c>
      <c r="N121" s="387">
        <v>0</v>
      </c>
      <c r="O121" s="387">
        <v>0</v>
      </c>
      <c r="P121" s="397">
        <v>1</v>
      </c>
      <c r="Q121" s="387">
        <v>0</v>
      </c>
      <c r="R121" s="387">
        <v>1</v>
      </c>
      <c r="S121" s="387">
        <v>2</v>
      </c>
      <c r="T121" s="387">
        <v>0</v>
      </c>
      <c r="U121" s="387">
        <v>0</v>
      </c>
      <c r="V121" s="387">
        <v>0</v>
      </c>
      <c r="W121" s="387">
        <v>0</v>
      </c>
      <c r="X121" s="387">
        <v>0</v>
      </c>
      <c r="Y121" s="387">
        <v>0</v>
      </c>
      <c r="Z121" s="387">
        <v>0</v>
      </c>
      <c r="AA121" s="387">
        <v>0</v>
      </c>
      <c r="AB121" s="387">
        <v>0</v>
      </c>
      <c r="AC121" s="387">
        <v>0</v>
      </c>
      <c r="AD121" s="387">
        <v>0</v>
      </c>
      <c r="AE121" s="387">
        <v>0</v>
      </c>
      <c r="AF121" s="387">
        <v>0</v>
      </c>
      <c r="AG121" s="387">
        <v>0</v>
      </c>
      <c r="AH121" s="387">
        <v>0</v>
      </c>
      <c r="AI121" s="387">
        <v>0</v>
      </c>
      <c r="AJ121" s="387">
        <v>0</v>
      </c>
      <c r="AK121" s="387">
        <v>0</v>
      </c>
      <c r="AL121" s="387">
        <v>0</v>
      </c>
      <c r="AM121" s="387">
        <v>0</v>
      </c>
      <c r="AN121" s="387">
        <v>0</v>
      </c>
      <c r="AO121" s="387">
        <v>0</v>
      </c>
      <c r="AP121" s="387">
        <v>0</v>
      </c>
      <c r="AQ121" s="387">
        <v>0</v>
      </c>
      <c r="AR121" s="397">
        <v>0</v>
      </c>
      <c r="AS121" s="387"/>
      <c r="AT121" s="387"/>
      <c r="AU121" s="387"/>
      <c r="AV121" s="387"/>
      <c r="AW121" s="387"/>
      <c r="AX121" s="387"/>
      <c r="AY121" s="387"/>
      <c r="AZ121" s="387"/>
      <c r="BA121" s="387"/>
      <c r="BB121" s="387"/>
      <c r="BC121" s="387"/>
      <c r="BD121" s="387"/>
      <c r="BE121" s="387"/>
      <c r="BF121" s="387"/>
      <c r="BG121" s="398"/>
      <c r="BH121" s="398"/>
      <c r="BI121" s="398"/>
      <c r="BJ121" s="398"/>
      <c r="BK121" s="398"/>
      <c r="BL121" s="398"/>
      <c r="BM121" s="398"/>
      <c r="BN121" s="398"/>
      <c r="BO121" s="398"/>
      <c r="BP121" s="398"/>
      <c r="BQ121" s="398"/>
      <c r="BR121" s="398"/>
      <c r="BS121" s="398"/>
      <c r="BT121" s="398"/>
      <c r="BU121" s="398"/>
      <c r="BV121" s="398"/>
      <c r="BW121" s="398"/>
      <c r="BX121" s="398"/>
      <c r="BY121" s="398"/>
      <c r="BZ121" s="398"/>
    </row>
    <row r="122" spans="1:78" s="395" customFormat="1" ht="12" customHeight="1">
      <c r="A122" s="437" t="s">
        <v>579</v>
      </c>
      <c r="B122" s="381"/>
      <c r="C122" s="387"/>
      <c r="D122" s="399">
        <v>0</v>
      </c>
      <c r="E122" s="399">
        <v>0</v>
      </c>
      <c r="F122" s="399">
        <v>0</v>
      </c>
      <c r="G122" s="399">
        <v>0</v>
      </c>
      <c r="H122" s="399">
        <v>0</v>
      </c>
      <c r="I122" s="400">
        <v>0</v>
      </c>
      <c r="J122" s="387">
        <v>0</v>
      </c>
      <c r="K122" s="399">
        <v>0</v>
      </c>
      <c r="L122" s="399">
        <v>0</v>
      </c>
      <c r="M122" s="387">
        <v>0</v>
      </c>
      <c r="N122" s="387">
        <v>0</v>
      </c>
      <c r="O122" s="387">
        <v>0</v>
      </c>
      <c r="P122" s="397">
        <v>0</v>
      </c>
      <c r="Q122" s="399">
        <v>3</v>
      </c>
      <c r="R122" s="387">
        <v>0</v>
      </c>
      <c r="S122" s="387">
        <v>1</v>
      </c>
      <c r="T122" s="399">
        <v>0</v>
      </c>
      <c r="U122" s="387">
        <v>0</v>
      </c>
      <c r="V122" s="387">
        <v>0</v>
      </c>
      <c r="W122" s="387">
        <v>0</v>
      </c>
      <c r="X122" s="387">
        <v>0</v>
      </c>
      <c r="Y122" s="387">
        <v>0</v>
      </c>
      <c r="Z122" s="387">
        <v>0</v>
      </c>
      <c r="AA122" s="387">
        <v>0</v>
      </c>
      <c r="AB122" s="387">
        <v>0</v>
      </c>
      <c r="AC122" s="387">
        <v>0</v>
      </c>
      <c r="AD122" s="387">
        <v>0</v>
      </c>
      <c r="AE122" s="387">
        <v>0</v>
      </c>
      <c r="AF122" s="387">
        <v>0</v>
      </c>
      <c r="AG122" s="387">
        <v>0</v>
      </c>
      <c r="AH122" s="387">
        <v>0</v>
      </c>
      <c r="AI122" s="387">
        <v>0</v>
      </c>
      <c r="AJ122" s="387">
        <v>0</v>
      </c>
      <c r="AK122" s="387">
        <v>0</v>
      </c>
      <c r="AL122" s="387">
        <v>0</v>
      </c>
      <c r="AM122" s="387">
        <v>1</v>
      </c>
      <c r="AN122" s="387">
        <v>0</v>
      </c>
      <c r="AO122" s="387">
        <v>0</v>
      </c>
      <c r="AP122" s="387">
        <v>0</v>
      </c>
      <c r="AQ122" s="387">
        <v>0</v>
      </c>
      <c r="AR122" s="397">
        <v>0</v>
      </c>
      <c r="AS122" s="387"/>
      <c r="AT122" s="387"/>
      <c r="AU122" s="387"/>
      <c r="AV122" s="387"/>
      <c r="AW122" s="387"/>
      <c r="AX122" s="387"/>
      <c r="AY122" s="387"/>
      <c r="AZ122" s="387"/>
      <c r="BA122" s="387"/>
      <c r="BB122" s="387"/>
      <c r="BC122" s="387"/>
      <c r="BD122" s="387"/>
      <c r="BE122" s="387"/>
      <c r="BF122" s="387"/>
      <c r="BG122" s="398"/>
      <c r="BH122" s="398"/>
      <c r="BI122" s="398"/>
      <c r="BJ122" s="398"/>
      <c r="BK122" s="398"/>
      <c r="BL122" s="398"/>
      <c r="BM122" s="398"/>
      <c r="BN122" s="398"/>
      <c r="BO122" s="398"/>
      <c r="BP122" s="398"/>
      <c r="BQ122" s="398"/>
      <c r="BR122" s="398"/>
      <c r="BS122" s="398"/>
      <c r="BT122" s="398"/>
      <c r="BU122" s="398"/>
      <c r="BV122" s="398"/>
      <c r="BW122" s="398"/>
      <c r="BX122" s="398"/>
      <c r="BY122" s="398"/>
      <c r="BZ122" s="398"/>
    </row>
    <row r="123" spans="1:78" s="395" customFormat="1" ht="12" customHeight="1">
      <c r="A123" s="438" t="s">
        <v>580</v>
      </c>
      <c r="B123" s="381"/>
      <c r="C123" s="402"/>
      <c r="D123" s="387">
        <v>0</v>
      </c>
      <c r="E123" s="387">
        <v>0</v>
      </c>
      <c r="F123" s="387">
        <v>0</v>
      </c>
      <c r="G123" s="387">
        <v>0</v>
      </c>
      <c r="H123" s="387">
        <v>2</v>
      </c>
      <c r="I123" s="397">
        <v>0</v>
      </c>
      <c r="J123" s="387">
        <v>0</v>
      </c>
      <c r="K123" s="387">
        <v>0</v>
      </c>
      <c r="L123" s="387">
        <v>0</v>
      </c>
      <c r="M123" s="387">
        <v>0</v>
      </c>
      <c r="N123" s="387">
        <v>0</v>
      </c>
      <c r="O123" s="387">
        <v>0</v>
      </c>
      <c r="P123" s="397">
        <v>0</v>
      </c>
      <c r="Q123" s="387">
        <v>0</v>
      </c>
      <c r="R123" s="387">
        <v>0</v>
      </c>
      <c r="S123" s="387">
        <v>0</v>
      </c>
      <c r="T123" s="387">
        <v>0</v>
      </c>
      <c r="U123" s="387">
        <v>0</v>
      </c>
      <c r="V123" s="387">
        <v>0</v>
      </c>
      <c r="W123" s="387">
        <v>0</v>
      </c>
      <c r="X123" s="387">
        <v>0</v>
      </c>
      <c r="Y123" s="387">
        <v>0</v>
      </c>
      <c r="Z123" s="387">
        <v>0</v>
      </c>
      <c r="AA123" s="387">
        <v>0</v>
      </c>
      <c r="AB123" s="387">
        <v>0</v>
      </c>
      <c r="AC123" s="387">
        <v>0</v>
      </c>
      <c r="AD123" s="387">
        <v>0</v>
      </c>
      <c r="AE123" s="387">
        <v>0</v>
      </c>
      <c r="AF123" s="387">
        <v>0</v>
      </c>
      <c r="AG123" s="387">
        <v>0</v>
      </c>
      <c r="AH123" s="387">
        <v>0</v>
      </c>
      <c r="AI123" s="387">
        <v>0</v>
      </c>
      <c r="AJ123" s="387">
        <v>0</v>
      </c>
      <c r="AK123" s="387">
        <v>0</v>
      </c>
      <c r="AL123" s="387">
        <v>0</v>
      </c>
      <c r="AM123" s="387">
        <v>0</v>
      </c>
      <c r="AN123" s="387">
        <v>0</v>
      </c>
      <c r="AO123" s="387">
        <v>0</v>
      </c>
      <c r="AP123" s="387">
        <v>0</v>
      </c>
      <c r="AQ123" s="387">
        <v>0</v>
      </c>
      <c r="AR123" s="397">
        <v>0</v>
      </c>
      <c r="AS123" s="387"/>
      <c r="AT123" s="387"/>
      <c r="AU123" s="387"/>
      <c r="AV123" s="387"/>
      <c r="AW123" s="387"/>
      <c r="AX123" s="387"/>
      <c r="AY123" s="387"/>
      <c r="AZ123" s="387"/>
      <c r="BA123" s="387"/>
      <c r="BB123" s="387"/>
      <c r="BC123" s="387"/>
      <c r="BD123" s="387"/>
      <c r="BE123" s="387"/>
      <c r="BF123" s="387"/>
      <c r="BG123" s="398"/>
      <c r="BH123" s="398"/>
      <c r="BI123" s="398"/>
      <c r="BJ123" s="398"/>
      <c r="BK123" s="398"/>
      <c r="BL123" s="398"/>
      <c r="BM123" s="398"/>
      <c r="BN123" s="398"/>
      <c r="BO123" s="398"/>
      <c r="BP123" s="398"/>
      <c r="BQ123" s="398"/>
      <c r="BR123" s="398"/>
      <c r="BS123" s="398"/>
      <c r="BT123" s="398"/>
      <c r="BU123" s="398"/>
      <c r="BV123" s="398"/>
      <c r="BW123" s="398"/>
      <c r="BX123" s="398"/>
      <c r="BY123" s="398"/>
      <c r="BZ123" s="398"/>
    </row>
    <row r="124" spans="1:78" s="395" customFormat="1" ht="12" customHeight="1">
      <c r="A124" s="438" t="s">
        <v>581</v>
      </c>
      <c r="B124" s="381"/>
      <c r="C124" s="402"/>
      <c r="D124" s="387">
        <v>0</v>
      </c>
      <c r="E124" s="387">
        <v>2</v>
      </c>
      <c r="F124" s="387">
        <v>3</v>
      </c>
      <c r="G124" s="387">
        <v>1</v>
      </c>
      <c r="H124" s="387">
        <v>3</v>
      </c>
      <c r="I124" s="397">
        <v>1</v>
      </c>
      <c r="J124" s="387">
        <v>0</v>
      </c>
      <c r="K124" s="387">
        <v>0</v>
      </c>
      <c r="L124" s="387">
        <v>0</v>
      </c>
      <c r="M124" s="387">
        <v>0</v>
      </c>
      <c r="N124" s="387">
        <v>0</v>
      </c>
      <c r="O124" s="387">
        <v>0</v>
      </c>
      <c r="P124" s="397">
        <v>0</v>
      </c>
      <c r="Q124" s="387">
        <v>0</v>
      </c>
      <c r="R124" s="387">
        <v>0</v>
      </c>
      <c r="S124" s="387">
        <v>0</v>
      </c>
      <c r="T124" s="387">
        <v>0</v>
      </c>
      <c r="U124" s="387">
        <v>0</v>
      </c>
      <c r="V124" s="387">
        <v>0</v>
      </c>
      <c r="W124" s="387">
        <v>0</v>
      </c>
      <c r="X124" s="387">
        <v>0</v>
      </c>
      <c r="Y124" s="387">
        <v>0</v>
      </c>
      <c r="Z124" s="387">
        <v>0</v>
      </c>
      <c r="AA124" s="387">
        <v>0</v>
      </c>
      <c r="AB124" s="387">
        <v>0</v>
      </c>
      <c r="AC124" s="387">
        <v>0</v>
      </c>
      <c r="AD124" s="387">
        <v>0</v>
      </c>
      <c r="AE124" s="387">
        <v>0</v>
      </c>
      <c r="AF124" s="387">
        <v>0</v>
      </c>
      <c r="AG124" s="387">
        <v>0</v>
      </c>
      <c r="AH124" s="387">
        <v>0</v>
      </c>
      <c r="AI124" s="387">
        <v>0</v>
      </c>
      <c r="AJ124" s="387">
        <v>0</v>
      </c>
      <c r="AK124" s="387">
        <v>0</v>
      </c>
      <c r="AL124" s="387">
        <v>0</v>
      </c>
      <c r="AM124" s="387">
        <v>0</v>
      </c>
      <c r="AN124" s="387">
        <v>0</v>
      </c>
      <c r="AO124" s="387">
        <v>0</v>
      </c>
      <c r="AP124" s="387">
        <v>0</v>
      </c>
      <c r="AQ124" s="387">
        <v>0</v>
      </c>
      <c r="AR124" s="397">
        <v>0</v>
      </c>
      <c r="AS124" s="387"/>
      <c r="AT124" s="387"/>
      <c r="AU124" s="387"/>
      <c r="AV124" s="387"/>
      <c r="AW124" s="387"/>
      <c r="AX124" s="387"/>
      <c r="AY124" s="387"/>
      <c r="AZ124" s="387"/>
      <c r="BA124" s="387"/>
      <c r="BB124" s="387"/>
      <c r="BC124" s="387"/>
      <c r="BD124" s="387"/>
      <c r="BE124" s="387"/>
      <c r="BF124" s="387"/>
      <c r="BG124" s="398"/>
      <c r="BH124" s="398"/>
      <c r="BI124" s="398"/>
      <c r="BJ124" s="398"/>
      <c r="BK124" s="398"/>
      <c r="BL124" s="398"/>
      <c r="BM124" s="398"/>
      <c r="BN124" s="398"/>
      <c r="BO124" s="398"/>
      <c r="BP124" s="398"/>
      <c r="BQ124" s="398"/>
      <c r="BR124" s="398"/>
      <c r="BS124" s="398"/>
      <c r="BT124" s="398"/>
      <c r="BU124" s="398"/>
      <c r="BV124" s="398"/>
      <c r="BW124" s="398"/>
      <c r="BX124" s="398"/>
      <c r="BY124" s="398"/>
      <c r="BZ124" s="398"/>
    </row>
    <row r="125" spans="1:78" s="395" customFormat="1" ht="12" customHeight="1">
      <c r="A125" s="438" t="s">
        <v>582</v>
      </c>
      <c r="B125" s="381"/>
      <c r="C125" s="402"/>
      <c r="D125" s="387">
        <v>1</v>
      </c>
      <c r="E125" s="387">
        <v>0</v>
      </c>
      <c r="F125" s="387">
        <v>2</v>
      </c>
      <c r="G125" s="387">
        <v>4</v>
      </c>
      <c r="H125" s="387">
        <v>1</v>
      </c>
      <c r="I125" s="397">
        <v>2</v>
      </c>
      <c r="J125" s="387">
        <v>0</v>
      </c>
      <c r="K125" s="387">
        <v>0</v>
      </c>
      <c r="L125" s="387">
        <v>0</v>
      </c>
      <c r="M125" s="387">
        <v>0</v>
      </c>
      <c r="N125" s="387">
        <v>0</v>
      </c>
      <c r="O125" s="387">
        <v>0</v>
      </c>
      <c r="P125" s="397">
        <v>0</v>
      </c>
      <c r="Q125" s="387">
        <v>0</v>
      </c>
      <c r="R125" s="387">
        <v>0</v>
      </c>
      <c r="S125" s="387">
        <v>0</v>
      </c>
      <c r="T125" s="387">
        <v>0</v>
      </c>
      <c r="U125" s="387">
        <v>0</v>
      </c>
      <c r="V125" s="387">
        <v>0</v>
      </c>
      <c r="W125" s="387">
        <v>0</v>
      </c>
      <c r="X125" s="387">
        <v>0</v>
      </c>
      <c r="Y125" s="387">
        <v>0</v>
      </c>
      <c r="Z125" s="387">
        <v>0</v>
      </c>
      <c r="AA125" s="387">
        <v>0</v>
      </c>
      <c r="AB125" s="387">
        <v>0</v>
      </c>
      <c r="AC125" s="387">
        <v>0</v>
      </c>
      <c r="AD125" s="387">
        <v>0</v>
      </c>
      <c r="AE125" s="387">
        <v>0</v>
      </c>
      <c r="AF125" s="387">
        <v>0</v>
      </c>
      <c r="AG125" s="387">
        <v>0</v>
      </c>
      <c r="AH125" s="387">
        <v>0</v>
      </c>
      <c r="AI125" s="387">
        <v>0</v>
      </c>
      <c r="AJ125" s="387">
        <v>0</v>
      </c>
      <c r="AK125" s="387">
        <v>0</v>
      </c>
      <c r="AL125" s="387">
        <v>0</v>
      </c>
      <c r="AM125" s="387">
        <v>0</v>
      </c>
      <c r="AN125" s="387">
        <v>0</v>
      </c>
      <c r="AO125" s="387">
        <v>0</v>
      </c>
      <c r="AP125" s="387">
        <v>0</v>
      </c>
      <c r="AQ125" s="387">
        <v>0</v>
      </c>
      <c r="AR125" s="397">
        <v>0</v>
      </c>
      <c r="AS125" s="387"/>
      <c r="AT125" s="387"/>
      <c r="AU125" s="387"/>
      <c r="AV125" s="387"/>
      <c r="AW125" s="387"/>
      <c r="AX125" s="387"/>
      <c r="AY125" s="387"/>
      <c r="AZ125" s="387"/>
      <c r="BA125" s="387"/>
      <c r="BB125" s="387"/>
      <c r="BC125" s="387"/>
      <c r="BD125" s="387"/>
      <c r="BE125" s="387"/>
      <c r="BF125" s="387"/>
      <c r="BG125" s="398"/>
      <c r="BH125" s="398"/>
      <c r="BI125" s="398"/>
      <c r="BJ125" s="398"/>
      <c r="BK125" s="398"/>
      <c r="BL125" s="398"/>
      <c r="BM125" s="398"/>
      <c r="BN125" s="398"/>
      <c r="BO125" s="398"/>
      <c r="BP125" s="398"/>
      <c r="BQ125" s="398"/>
      <c r="BR125" s="398"/>
      <c r="BS125" s="398"/>
      <c r="BT125" s="398"/>
      <c r="BU125" s="398"/>
      <c r="BV125" s="398"/>
      <c r="BW125" s="398"/>
      <c r="BX125" s="398"/>
      <c r="BY125" s="398"/>
      <c r="BZ125" s="398"/>
    </row>
    <row r="126" spans="1:78" s="395" customFormat="1" ht="12" customHeight="1">
      <c r="A126" s="438" t="s">
        <v>583</v>
      </c>
      <c r="B126" s="381"/>
      <c r="C126" s="402"/>
      <c r="D126" s="387">
        <v>0</v>
      </c>
      <c r="E126" s="387">
        <v>0</v>
      </c>
      <c r="F126" s="387">
        <v>3</v>
      </c>
      <c r="G126" s="387">
        <v>2</v>
      </c>
      <c r="H126" s="387">
        <v>2</v>
      </c>
      <c r="I126" s="397">
        <v>3</v>
      </c>
      <c r="J126" s="387">
        <v>0</v>
      </c>
      <c r="K126" s="387">
        <v>0</v>
      </c>
      <c r="L126" s="387">
        <v>0</v>
      </c>
      <c r="M126" s="387">
        <v>0</v>
      </c>
      <c r="N126" s="387">
        <v>0</v>
      </c>
      <c r="O126" s="387">
        <v>0</v>
      </c>
      <c r="P126" s="397">
        <v>0</v>
      </c>
      <c r="Q126" s="387">
        <v>0</v>
      </c>
      <c r="R126" s="387">
        <v>0</v>
      </c>
      <c r="S126" s="387">
        <v>0</v>
      </c>
      <c r="T126" s="387">
        <v>0</v>
      </c>
      <c r="U126" s="387">
        <v>0</v>
      </c>
      <c r="V126" s="387">
        <v>0</v>
      </c>
      <c r="W126" s="387">
        <v>0</v>
      </c>
      <c r="X126" s="387">
        <v>0</v>
      </c>
      <c r="Y126" s="387">
        <v>0</v>
      </c>
      <c r="Z126" s="387">
        <v>0</v>
      </c>
      <c r="AA126" s="387">
        <v>0</v>
      </c>
      <c r="AB126" s="387">
        <v>0</v>
      </c>
      <c r="AC126" s="387">
        <v>0</v>
      </c>
      <c r="AD126" s="387">
        <v>0</v>
      </c>
      <c r="AE126" s="387">
        <v>0</v>
      </c>
      <c r="AF126" s="387">
        <v>0</v>
      </c>
      <c r="AG126" s="387">
        <v>0</v>
      </c>
      <c r="AH126" s="387">
        <v>0</v>
      </c>
      <c r="AI126" s="387">
        <v>0</v>
      </c>
      <c r="AJ126" s="387">
        <v>0</v>
      </c>
      <c r="AK126" s="387">
        <v>0</v>
      </c>
      <c r="AL126" s="387">
        <v>0</v>
      </c>
      <c r="AM126" s="387">
        <v>0</v>
      </c>
      <c r="AN126" s="387">
        <v>0</v>
      </c>
      <c r="AO126" s="387">
        <v>0</v>
      </c>
      <c r="AP126" s="387">
        <v>0</v>
      </c>
      <c r="AQ126" s="387">
        <v>0</v>
      </c>
      <c r="AR126" s="397">
        <v>0</v>
      </c>
      <c r="AS126" s="387"/>
      <c r="AT126" s="387"/>
      <c r="AU126" s="387"/>
      <c r="AV126" s="387"/>
      <c r="AW126" s="387"/>
      <c r="AX126" s="387"/>
      <c r="AY126" s="387"/>
      <c r="AZ126" s="387"/>
      <c r="BA126" s="387"/>
      <c r="BB126" s="387"/>
      <c r="BC126" s="387"/>
      <c r="BD126" s="387"/>
      <c r="BE126" s="387"/>
      <c r="BF126" s="387"/>
      <c r="BG126" s="398"/>
      <c r="BH126" s="398"/>
      <c r="BI126" s="398"/>
      <c r="BJ126" s="398"/>
      <c r="BK126" s="398"/>
      <c r="BL126" s="398"/>
      <c r="BM126" s="398"/>
      <c r="BN126" s="398"/>
      <c r="BO126" s="398"/>
      <c r="BP126" s="398"/>
      <c r="BQ126" s="398"/>
      <c r="BR126" s="398"/>
      <c r="BS126" s="398"/>
      <c r="BT126" s="398"/>
      <c r="BU126" s="398"/>
      <c r="BV126" s="398"/>
      <c r="BW126" s="398"/>
      <c r="BX126" s="398"/>
      <c r="BY126" s="398"/>
      <c r="BZ126" s="398"/>
    </row>
    <row r="127" spans="1:78" s="395" customFormat="1" ht="12" customHeight="1">
      <c r="A127" s="438" t="s">
        <v>584</v>
      </c>
      <c r="B127" s="401"/>
      <c r="C127" s="402"/>
      <c r="D127" s="387">
        <v>2</v>
      </c>
      <c r="E127" s="387">
        <v>2</v>
      </c>
      <c r="F127" s="387">
        <v>2</v>
      </c>
      <c r="G127" s="387">
        <v>1</v>
      </c>
      <c r="H127" s="387">
        <v>8</v>
      </c>
      <c r="I127" s="397">
        <v>0</v>
      </c>
      <c r="J127" s="387">
        <v>0</v>
      </c>
      <c r="K127" s="387">
        <v>0</v>
      </c>
      <c r="L127" s="387">
        <v>0</v>
      </c>
      <c r="M127" s="387">
        <v>0</v>
      </c>
      <c r="N127" s="387">
        <v>0</v>
      </c>
      <c r="O127" s="387">
        <v>0</v>
      </c>
      <c r="P127" s="397">
        <v>0</v>
      </c>
      <c r="Q127" s="387">
        <v>0</v>
      </c>
      <c r="R127" s="387">
        <v>0</v>
      </c>
      <c r="S127" s="387">
        <v>0</v>
      </c>
      <c r="T127" s="387">
        <v>0</v>
      </c>
      <c r="U127" s="387">
        <v>0</v>
      </c>
      <c r="V127" s="387">
        <v>0</v>
      </c>
      <c r="W127" s="387">
        <v>0</v>
      </c>
      <c r="X127" s="387">
        <v>0</v>
      </c>
      <c r="Y127" s="387">
        <v>0</v>
      </c>
      <c r="Z127" s="387">
        <v>0</v>
      </c>
      <c r="AA127" s="387">
        <v>0</v>
      </c>
      <c r="AB127" s="387">
        <v>0</v>
      </c>
      <c r="AC127" s="387">
        <v>0</v>
      </c>
      <c r="AD127" s="387">
        <v>0</v>
      </c>
      <c r="AE127" s="387">
        <v>0</v>
      </c>
      <c r="AF127" s="387">
        <v>0</v>
      </c>
      <c r="AG127" s="387">
        <v>0</v>
      </c>
      <c r="AH127" s="387">
        <v>0</v>
      </c>
      <c r="AI127" s="387">
        <v>0</v>
      </c>
      <c r="AJ127" s="387">
        <v>0</v>
      </c>
      <c r="AK127" s="387">
        <v>0</v>
      </c>
      <c r="AL127" s="387">
        <v>0</v>
      </c>
      <c r="AM127" s="387">
        <v>0</v>
      </c>
      <c r="AN127" s="387">
        <v>0</v>
      </c>
      <c r="AO127" s="387">
        <v>0</v>
      </c>
      <c r="AP127" s="387">
        <v>0</v>
      </c>
      <c r="AQ127" s="387">
        <v>0</v>
      </c>
      <c r="AR127" s="397">
        <v>0</v>
      </c>
      <c r="AS127" s="387"/>
      <c r="AT127" s="387"/>
      <c r="AU127" s="387"/>
      <c r="AV127" s="387"/>
      <c r="AW127" s="387"/>
      <c r="AX127" s="387"/>
      <c r="AY127" s="387"/>
      <c r="AZ127" s="387"/>
      <c r="BA127" s="387"/>
      <c r="BB127" s="387"/>
      <c r="BC127" s="387"/>
      <c r="BD127" s="387"/>
      <c r="BE127" s="387"/>
      <c r="BF127" s="387"/>
      <c r="BG127" s="398"/>
      <c r="BH127" s="398"/>
      <c r="BI127" s="398"/>
      <c r="BJ127" s="398"/>
      <c r="BK127" s="398"/>
      <c r="BL127" s="398"/>
      <c r="BM127" s="398"/>
      <c r="BN127" s="398"/>
      <c r="BO127" s="398"/>
      <c r="BP127" s="398"/>
      <c r="BQ127" s="398"/>
      <c r="BR127" s="398"/>
      <c r="BS127" s="398"/>
      <c r="BT127" s="398"/>
      <c r="BU127" s="398"/>
      <c r="BV127" s="398"/>
      <c r="BW127" s="398"/>
      <c r="BX127" s="398"/>
      <c r="BY127" s="398"/>
      <c r="BZ127" s="398"/>
    </row>
    <row r="128" spans="1:78" s="395" customFormat="1" ht="12" customHeight="1">
      <c r="A128" s="437" t="s">
        <v>585</v>
      </c>
      <c r="B128" s="396"/>
      <c r="C128" s="387"/>
      <c r="D128" s="399">
        <v>0</v>
      </c>
      <c r="E128" s="399">
        <v>0</v>
      </c>
      <c r="F128" s="399">
        <v>0</v>
      </c>
      <c r="G128" s="399">
        <v>0</v>
      </c>
      <c r="H128" s="399">
        <v>0</v>
      </c>
      <c r="I128" s="400">
        <v>0</v>
      </c>
      <c r="J128" s="387">
        <v>0</v>
      </c>
      <c r="K128" s="399">
        <v>0</v>
      </c>
      <c r="L128" s="399">
        <v>0</v>
      </c>
      <c r="M128" s="387">
        <v>0</v>
      </c>
      <c r="N128" s="387">
        <v>0</v>
      </c>
      <c r="O128" s="387">
        <v>0</v>
      </c>
      <c r="P128" s="397">
        <v>0</v>
      </c>
      <c r="Q128" s="399">
        <v>0</v>
      </c>
      <c r="R128" s="387">
        <v>0</v>
      </c>
      <c r="S128" s="387">
        <v>0</v>
      </c>
      <c r="T128" s="399">
        <v>0</v>
      </c>
      <c r="U128" s="387">
        <v>0</v>
      </c>
      <c r="V128" s="387">
        <v>0</v>
      </c>
      <c r="W128" s="387">
        <v>0</v>
      </c>
      <c r="X128" s="387">
        <v>0</v>
      </c>
      <c r="Y128" s="387">
        <v>0</v>
      </c>
      <c r="Z128" s="387">
        <v>0</v>
      </c>
      <c r="AA128" s="387">
        <v>1</v>
      </c>
      <c r="AB128" s="387">
        <v>0</v>
      </c>
      <c r="AC128" s="387">
        <v>0</v>
      </c>
      <c r="AD128" s="387">
        <v>0</v>
      </c>
      <c r="AE128" s="387">
        <v>0</v>
      </c>
      <c r="AF128" s="387">
        <v>0</v>
      </c>
      <c r="AG128" s="387">
        <v>0</v>
      </c>
      <c r="AH128" s="387">
        <v>0</v>
      </c>
      <c r="AI128" s="387">
        <v>0</v>
      </c>
      <c r="AJ128" s="387">
        <v>0</v>
      </c>
      <c r="AK128" s="387">
        <v>0</v>
      </c>
      <c r="AL128" s="387">
        <v>0</v>
      </c>
      <c r="AM128" s="387">
        <v>0</v>
      </c>
      <c r="AN128" s="387">
        <v>0</v>
      </c>
      <c r="AO128" s="387">
        <v>0</v>
      </c>
      <c r="AP128" s="387">
        <v>0</v>
      </c>
      <c r="AQ128" s="387">
        <v>0</v>
      </c>
      <c r="AR128" s="397">
        <v>0</v>
      </c>
      <c r="AS128" s="387"/>
      <c r="AT128" s="387"/>
      <c r="AU128" s="387"/>
      <c r="AV128" s="387"/>
      <c r="AW128" s="387"/>
      <c r="AX128" s="387"/>
      <c r="AY128" s="387"/>
      <c r="AZ128" s="387"/>
      <c r="BA128" s="387"/>
      <c r="BB128" s="387"/>
      <c r="BC128" s="387"/>
      <c r="BD128" s="387"/>
      <c r="BE128" s="387"/>
      <c r="BF128" s="387"/>
      <c r="BG128" s="398"/>
      <c r="BH128" s="398"/>
      <c r="BI128" s="398"/>
      <c r="BJ128" s="398"/>
      <c r="BK128" s="398"/>
      <c r="BL128" s="398"/>
      <c r="BM128" s="398"/>
      <c r="BN128" s="398"/>
      <c r="BO128" s="398"/>
      <c r="BP128" s="398"/>
      <c r="BQ128" s="398"/>
      <c r="BR128" s="398"/>
      <c r="BS128" s="398"/>
      <c r="BT128" s="398"/>
      <c r="BU128" s="398"/>
      <c r="BV128" s="398"/>
      <c r="BW128" s="398"/>
      <c r="BX128" s="398"/>
      <c r="BY128" s="398"/>
      <c r="BZ128" s="398"/>
    </row>
    <row r="129" spans="1:78" s="395" customFormat="1" ht="12" customHeight="1">
      <c r="A129" s="438" t="s">
        <v>586</v>
      </c>
      <c r="B129" s="381"/>
      <c r="C129" s="402"/>
      <c r="D129" s="387">
        <v>1</v>
      </c>
      <c r="E129" s="387">
        <v>1</v>
      </c>
      <c r="F129" s="387">
        <v>2</v>
      </c>
      <c r="G129" s="387">
        <v>1</v>
      </c>
      <c r="H129" s="387">
        <v>0</v>
      </c>
      <c r="I129" s="397">
        <v>1</v>
      </c>
      <c r="J129" s="387">
        <v>0</v>
      </c>
      <c r="K129" s="387">
        <v>0</v>
      </c>
      <c r="L129" s="387">
        <v>0</v>
      </c>
      <c r="M129" s="387">
        <v>0</v>
      </c>
      <c r="N129" s="387">
        <v>0</v>
      </c>
      <c r="O129" s="387">
        <v>0</v>
      </c>
      <c r="P129" s="397">
        <v>0</v>
      </c>
      <c r="Q129" s="387">
        <v>0</v>
      </c>
      <c r="R129" s="387">
        <v>0</v>
      </c>
      <c r="S129" s="387">
        <v>0</v>
      </c>
      <c r="T129" s="387">
        <v>0</v>
      </c>
      <c r="U129" s="387">
        <v>0</v>
      </c>
      <c r="V129" s="387">
        <v>0</v>
      </c>
      <c r="W129" s="387">
        <v>0</v>
      </c>
      <c r="X129" s="387">
        <v>0</v>
      </c>
      <c r="Y129" s="387">
        <v>0</v>
      </c>
      <c r="Z129" s="387">
        <v>0</v>
      </c>
      <c r="AA129" s="387">
        <v>0</v>
      </c>
      <c r="AB129" s="387">
        <v>0</v>
      </c>
      <c r="AC129" s="387">
        <v>0</v>
      </c>
      <c r="AD129" s="387">
        <v>0</v>
      </c>
      <c r="AE129" s="387">
        <v>0</v>
      </c>
      <c r="AF129" s="387">
        <v>0</v>
      </c>
      <c r="AG129" s="387">
        <v>0</v>
      </c>
      <c r="AH129" s="387">
        <v>0</v>
      </c>
      <c r="AI129" s="387">
        <v>0</v>
      </c>
      <c r="AJ129" s="387">
        <v>0</v>
      </c>
      <c r="AK129" s="387">
        <v>0</v>
      </c>
      <c r="AL129" s="387">
        <v>0</v>
      </c>
      <c r="AM129" s="387">
        <v>0</v>
      </c>
      <c r="AN129" s="387">
        <v>0</v>
      </c>
      <c r="AO129" s="387">
        <v>0</v>
      </c>
      <c r="AP129" s="387">
        <v>0</v>
      </c>
      <c r="AQ129" s="387">
        <v>0</v>
      </c>
      <c r="AR129" s="397">
        <v>0</v>
      </c>
      <c r="AS129" s="387"/>
      <c r="AT129" s="387"/>
      <c r="AU129" s="387"/>
      <c r="AV129" s="387"/>
      <c r="AW129" s="387"/>
      <c r="AX129" s="387"/>
      <c r="AY129" s="387"/>
      <c r="AZ129" s="387"/>
      <c r="BA129" s="387"/>
      <c r="BB129" s="387"/>
      <c r="BC129" s="387"/>
      <c r="BD129" s="387"/>
      <c r="BE129" s="387"/>
      <c r="BF129" s="387"/>
      <c r="BG129" s="398"/>
      <c r="BH129" s="398"/>
      <c r="BI129" s="398"/>
      <c r="BJ129" s="398"/>
      <c r="BK129" s="398"/>
      <c r="BL129" s="398"/>
      <c r="BM129" s="398"/>
      <c r="BN129" s="398"/>
      <c r="BO129" s="398"/>
      <c r="BP129" s="398"/>
      <c r="BQ129" s="398"/>
      <c r="BR129" s="398"/>
      <c r="BS129" s="398"/>
      <c r="BT129" s="398"/>
      <c r="BU129" s="398"/>
      <c r="BV129" s="398"/>
      <c r="BW129" s="398"/>
      <c r="BX129" s="398"/>
      <c r="BY129" s="398"/>
      <c r="BZ129" s="398"/>
    </row>
    <row r="130" spans="1:78" s="395" customFormat="1" ht="12" customHeight="1">
      <c r="A130" s="437" t="s">
        <v>587</v>
      </c>
      <c r="B130" s="381"/>
      <c r="C130" s="387"/>
      <c r="D130" s="399">
        <v>0</v>
      </c>
      <c r="E130" s="399">
        <v>0</v>
      </c>
      <c r="F130" s="399">
        <v>0</v>
      </c>
      <c r="G130" s="399">
        <v>0</v>
      </c>
      <c r="H130" s="399">
        <v>0</v>
      </c>
      <c r="I130" s="400">
        <v>0</v>
      </c>
      <c r="J130" s="387">
        <v>0</v>
      </c>
      <c r="K130" s="399">
        <v>0</v>
      </c>
      <c r="L130" s="399">
        <v>0</v>
      </c>
      <c r="M130" s="387">
        <v>0</v>
      </c>
      <c r="N130" s="387">
        <v>0</v>
      </c>
      <c r="O130" s="387">
        <v>0</v>
      </c>
      <c r="P130" s="397">
        <v>0</v>
      </c>
      <c r="Q130" s="399">
        <v>0</v>
      </c>
      <c r="R130" s="387">
        <v>0</v>
      </c>
      <c r="S130" s="387">
        <v>0</v>
      </c>
      <c r="T130" s="399">
        <v>0</v>
      </c>
      <c r="U130" s="387">
        <v>0</v>
      </c>
      <c r="V130" s="387">
        <v>0</v>
      </c>
      <c r="W130" s="387">
        <v>0</v>
      </c>
      <c r="X130" s="387">
        <v>2</v>
      </c>
      <c r="Y130" s="387">
        <v>0</v>
      </c>
      <c r="Z130" s="387">
        <v>0</v>
      </c>
      <c r="AA130" s="387">
        <v>0</v>
      </c>
      <c r="AB130" s="387">
        <v>0</v>
      </c>
      <c r="AC130" s="387">
        <v>0</v>
      </c>
      <c r="AD130" s="387">
        <v>0</v>
      </c>
      <c r="AE130" s="387">
        <v>0</v>
      </c>
      <c r="AF130" s="387">
        <v>0</v>
      </c>
      <c r="AG130" s="387">
        <v>0</v>
      </c>
      <c r="AH130" s="387">
        <v>0</v>
      </c>
      <c r="AI130" s="387">
        <v>0</v>
      </c>
      <c r="AJ130" s="387">
        <v>0</v>
      </c>
      <c r="AK130" s="387">
        <v>0</v>
      </c>
      <c r="AL130" s="387">
        <v>0</v>
      </c>
      <c r="AM130" s="387">
        <v>0</v>
      </c>
      <c r="AN130" s="387">
        <v>0</v>
      </c>
      <c r="AO130" s="387">
        <v>0</v>
      </c>
      <c r="AP130" s="387">
        <v>0</v>
      </c>
      <c r="AQ130" s="387">
        <v>0</v>
      </c>
      <c r="AR130" s="397">
        <v>0</v>
      </c>
      <c r="AS130" s="387"/>
      <c r="AT130" s="387"/>
      <c r="AU130" s="387"/>
      <c r="AV130" s="387"/>
      <c r="AW130" s="387"/>
      <c r="AX130" s="387"/>
      <c r="AY130" s="387"/>
      <c r="AZ130" s="387"/>
      <c r="BA130" s="387"/>
      <c r="BB130" s="387"/>
      <c r="BC130" s="387"/>
      <c r="BD130" s="387"/>
      <c r="BE130" s="387"/>
      <c r="BF130" s="387"/>
      <c r="BG130" s="398"/>
      <c r="BH130" s="398"/>
      <c r="BI130" s="398"/>
      <c r="BJ130" s="398"/>
      <c r="BK130" s="398"/>
      <c r="BL130" s="398"/>
      <c r="BM130" s="398"/>
      <c r="BN130" s="398"/>
      <c r="BO130" s="398"/>
      <c r="BP130" s="398"/>
      <c r="BQ130" s="398"/>
      <c r="BR130" s="398"/>
      <c r="BS130" s="398"/>
      <c r="BT130" s="398"/>
      <c r="BU130" s="398"/>
      <c r="BV130" s="398"/>
      <c r="BW130" s="398"/>
      <c r="BX130" s="398"/>
      <c r="BY130" s="398"/>
      <c r="BZ130" s="398"/>
    </row>
    <row r="131" spans="1:78" s="395" customFormat="1" ht="12" customHeight="1">
      <c r="A131" s="444" t="s">
        <v>306</v>
      </c>
      <c r="B131" s="406"/>
      <c r="C131" s="387"/>
      <c r="D131" s="399"/>
      <c r="E131" s="399"/>
      <c r="F131" s="399"/>
      <c r="G131" s="399"/>
      <c r="H131" s="399"/>
      <c r="I131" s="400"/>
      <c r="J131" s="387"/>
      <c r="K131" s="399"/>
      <c r="L131" s="399"/>
      <c r="M131" s="387"/>
      <c r="N131" s="387"/>
      <c r="O131" s="387"/>
      <c r="P131" s="397"/>
      <c r="Q131" s="399"/>
      <c r="R131" s="387"/>
      <c r="S131" s="387"/>
      <c r="T131" s="399"/>
      <c r="U131" s="387"/>
      <c r="V131" s="387"/>
      <c r="W131" s="387"/>
      <c r="X131" s="387"/>
      <c r="Y131" s="387"/>
      <c r="Z131" s="387"/>
      <c r="AA131" s="387"/>
      <c r="AB131" s="387"/>
      <c r="AC131" s="387"/>
      <c r="AD131" s="387"/>
      <c r="AE131" s="387"/>
      <c r="AF131" s="387"/>
      <c r="AG131" s="387"/>
      <c r="AH131" s="387"/>
      <c r="AI131" s="387"/>
      <c r="AJ131" s="387"/>
      <c r="AK131" s="387"/>
      <c r="AL131" s="387"/>
      <c r="AM131" s="387"/>
      <c r="AN131" s="387"/>
      <c r="AO131" s="387"/>
      <c r="AP131" s="387"/>
      <c r="AQ131" s="387"/>
      <c r="AR131" s="397"/>
      <c r="AS131" s="387"/>
      <c r="AT131" s="387"/>
      <c r="AU131" s="387"/>
      <c r="AV131" s="387"/>
      <c r="AW131" s="387"/>
      <c r="AX131" s="387"/>
      <c r="AY131" s="387"/>
      <c r="AZ131" s="387"/>
      <c r="BA131" s="387"/>
      <c r="BB131" s="387"/>
      <c r="BC131" s="387"/>
      <c r="BD131" s="387"/>
      <c r="BE131" s="387"/>
      <c r="BF131" s="387"/>
      <c r="BG131" s="398"/>
      <c r="BH131" s="398"/>
      <c r="BI131" s="398"/>
      <c r="BJ131" s="398"/>
      <c r="BK131" s="398"/>
      <c r="BL131" s="398"/>
      <c r="BM131" s="398"/>
      <c r="BN131" s="398"/>
      <c r="BO131" s="398"/>
      <c r="BP131" s="398"/>
      <c r="BQ131" s="398"/>
      <c r="BR131" s="398"/>
      <c r="BS131" s="398"/>
      <c r="BT131" s="398"/>
      <c r="BU131" s="398"/>
      <c r="BV131" s="398"/>
      <c r="BW131" s="398"/>
      <c r="BX131" s="398"/>
      <c r="BY131" s="398"/>
      <c r="BZ131" s="398"/>
    </row>
    <row r="132" spans="1:78" s="395" customFormat="1" ht="12" customHeight="1">
      <c r="A132" s="437" t="s">
        <v>588</v>
      </c>
      <c r="B132" s="396"/>
      <c r="C132" s="449" t="s">
        <v>10</v>
      </c>
      <c r="D132" s="387">
        <v>0</v>
      </c>
      <c r="E132" s="387">
        <v>0</v>
      </c>
      <c r="F132" s="387">
        <v>0</v>
      </c>
      <c r="G132" s="387">
        <v>0</v>
      </c>
      <c r="H132" s="387">
        <v>0</v>
      </c>
      <c r="I132" s="397">
        <v>0</v>
      </c>
      <c r="J132" s="387">
        <v>0</v>
      </c>
      <c r="K132" s="387">
        <v>0</v>
      </c>
      <c r="L132" s="387">
        <v>0</v>
      </c>
      <c r="M132" s="387">
        <v>0</v>
      </c>
      <c r="N132" s="387">
        <v>0</v>
      </c>
      <c r="O132" s="387">
        <v>0</v>
      </c>
      <c r="P132" s="397">
        <v>0</v>
      </c>
      <c r="Q132" s="387">
        <v>0</v>
      </c>
      <c r="R132" s="387">
        <v>0</v>
      </c>
      <c r="S132" s="387">
        <v>1</v>
      </c>
      <c r="T132" s="387">
        <v>0</v>
      </c>
      <c r="U132" s="387">
        <v>0</v>
      </c>
      <c r="V132" s="387">
        <v>0</v>
      </c>
      <c r="W132" s="387">
        <v>1</v>
      </c>
      <c r="X132" s="387">
        <v>0</v>
      </c>
      <c r="Y132" s="387">
        <v>1</v>
      </c>
      <c r="Z132" s="387">
        <v>0</v>
      </c>
      <c r="AA132" s="387">
        <v>0</v>
      </c>
      <c r="AB132" s="387">
        <v>0</v>
      </c>
      <c r="AC132" s="387">
        <v>0</v>
      </c>
      <c r="AD132" s="387">
        <v>0</v>
      </c>
      <c r="AE132" s="387">
        <v>1</v>
      </c>
      <c r="AF132" s="387">
        <v>5</v>
      </c>
      <c r="AG132" s="387">
        <v>13</v>
      </c>
      <c r="AH132" s="387">
        <v>12</v>
      </c>
      <c r="AI132" s="387">
        <v>5</v>
      </c>
      <c r="AJ132" s="387">
        <v>3</v>
      </c>
      <c r="AK132" s="387">
        <v>0</v>
      </c>
      <c r="AL132" s="387">
        <v>5</v>
      </c>
      <c r="AM132" s="387">
        <v>2</v>
      </c>
      <c r="AN132" s="387">
        <v>12</v>
      </c>
      <c r="AO132" s="387">
        <v>1</v>
      </c>
      <c r="AP132" s="387">
        <v>7</v>
      </c>
      <c r="AQ132" s="387">
        <v>8</v>
      </c>
      <c r="AR132" s="397">
        <v>1</v>
      </c>
      <c r="AS132" s="387"/>
      <c r="AT132" s="387"/>
      <c r="AU132" s="387"/>
      <c r="AV132" s="387"/>
      <c r="AW132" s="387"/>
      <c r="AX132" s="387"/>
      <c r="AY132" s="387"/>
      <c r="AZ132" s="387"/>
      <c r="BA132" s="387"/>
      <c r="BB132" s="387"/>
      <c r="BC132" s="387"/>
      <c r="BD132" s="387"/>
      <c r="BE132" s="387"/>
      <c r="BF132" s="387"/>
      <c r="BG132" s="398"/>
      <c r="BH132" s="398"/>
      <c r="BI132" s="398"/>
      <c r="BJ132" s="398"/>
      <c r="BK132" s="398"/>
      <c r="BL132" s="398"/>
      <c r="BM132" s="398"/>
      <c r="BN132" s="398"/>
      <c r="BO132" s="398"/>
      <c r="BP132" s="398"/>
      <c r="BQ132" s="398"/>
      <c r="BR132" s="398"/>
      <c r="BS132" s="398"/>
      <c r="BT132" s="398"/>
      <c r="BU132" s="398"/>
      <c r="BV132" s="398"/>
      <c r="BW132" s="398"/>
      <c r="BX132" s="398"/>
      <c r="BY132" s="398"/>
      <c r="BZ132" s="398"/>
    </row>
    <row r="133" spans="1:78" s="395" customFormat="1" ht="12" customHeight="1">
      <c r="A133" s="437" t="s">
        <v>589</v>
      </c>
      <c r="B133" s="396"/>
      <c r="C133" s="387"/>
      <c r="D133" s="387">
        <v>0</v>
      </c>
      <c r="E133" s="387">
        <v>0</v>
      </c>
      <c r="F133" s="387">
        <v>0</v>
      </c>
      <c r="G133" s="387">
        <v>0</v>
      </c>
      <c r="H133" s="387">
        <v>0</v>
      </c>
      <c r="I133" s="397">
        <v>0</v>
      </c>
      <c r="J133" s="387">
        <v>0</v>
      </c>
      <c r="K133" s="387">
        <v>0</v>
      </c>
      <c r="L133" s="387">
        <v>0</v>
      </c>
      <c r="M133" s="387">
        <v>0</v>
      </c>
      <c r="N133" s="387">
        <v>0</v>
      </c>
      <c r="O133" s="387">
        <v>0</v>
      </c>
      <c r="P133" s="397">
        <v>0</v>
      </c>
      <c r="Q133" s="387">
        <v>0</v>
      </c>
      <c r="R133" s="387">
        <v>0</v>
      </c>
      <c r="S133" s="387">
        <v>0</v>
      </c>
      <c r="T133" s="387">
        <v>0</v>
      </c>
      <c r="U133" s="387">
        <v>0</v>
      </c>
      <c r="V133" s="387">
        <v>0</v>
      </c>
      <c r="W133" s="387">
        <v>0</v>
      </c>
      <c r="X133" s="387">
        <v>0</v>
      </c>
      <c r="Y133" s="387">
        <v>0</v>
      </c>
      <c r="Z133" s="387">
        <v>0</v>
      </c>
      <c r="AA133" s="387">
        <v>0</v>
      </c>
      <c r="AB133" s="387">
        <v>0</v>
      </c>
      <c r="AC133" s="387">
        <v>0</v>
      </c>
      <c r="AD133" s="387">
        <v>0</v>
      </c>
      <c r="AE133" s="387">
        <v>11</v>
      </c>
      <c r="AF133" s="387">
        <v>8</v>
      </c>
      <c r="AG133" s="387">
        <v>12</v>
      </c>
      <c r="AH133" s="387">
        <v>7</v>
      </c>
      <c r="AI133" s="387">
        <v>1</v>
      </c>
      <c r="AJ133" s="387">
        <v>10</v>
      </c>
      <c r="AK133" s="387">
        <v>0</v>
      </c>
      <c r="AL133" s="387">
        <v>18</v>
      </c>
      <c r="AM133" s="387">
        <v>71</v>
      </c>
      <c r="AN133" s="387">
        <v>2</v>
      </c>
      <c r="AO133" s="387">
        <v>4</v>
      </c>
      <c r="AP133" s="387">
        <v>9</v>
      </c>
      <c r="AQ133" s="387">
        <v>0</v>
      </c>
      <c r="AR133" s="397">
        <v>15</v>
      </c>
      <c r="AS133" s="387"/>
      <c r="AT133" s="387"/>
      <c r="AU133" s="387"/>
      <c r="AV133" s="387"/>
      <c r="AW133" s="387"/>
      <c r="AX133" s="387"/>
      <c r="AY133" s="387"/>
      <c r="AZ133" s="387"/>
      <c r="BA133" s="387"/>
      <c r="BB133" s="387"/>
      <c r="BC133" s="387"/>
      <c r="BD133" s="387"/>
      <c r="BE133" s="387"/>
      <c r="BF133" s="387"/>
      <c r="BG133" s="398"/>
      <c r="BH133" s="398"/>
      <c r="BI133" s="398"/>
      <c r="BJ133" s="398"/>
      <c r="BK133" s="398"/>
      <c r="BL133" s="398"/>
      <c r="BM133" s="398"/>
      <c r="BN133" s="398"/>
      <c r="BO133" s="398"/>
      <c r="BP133" s="398"/>
      <c r="BQ133" s="398"/>
      <c r="BR133" s="398"/>
      <c r="BS133" s="398"/>
      <c r="BT133" s="398"/>
      <c r="BU133" s="398"/>
      <c r="BV133" s="398"/>
      <c r="BW133" s="398"/>
      <c r="BX133" s="398"/>
      <c r="BY133" s="398"/>
      <c r="BZ133" s="398"/>
    </row>
    <row r="134" spans="1:78" s="395" customFormat="1" ht="12" customHeight="1">
      <c r="A134" s="437" t="s">
        <v>590</v>
      </c>
      <c r="B134" s="396" t="s">
        <v>356</v>
      </c>
      <c r="C134" s="387"/>
      <c r="D134" s="387">
        <v>0</v>
      </c>
      <c r="E134" s="387">
        <v>0</v>
      </c>
      <c r="F134" s="387">
        <v>0</v>
      </c>
      <c r="G134" s="387">
        <v>0</v>
      </c>
      <c r="H134" s="387">
        <v>0</v>
      </c>
      <c r="I134" s="397">
        <v>0</v>
      </c>
      <c r="J134" s="387">
        <v>0</v>
      </c>
      <c r="K134" s="387">
        <v>0</v>
      </c>
      <c r="L134" s="387">
        <v>0</v>
      </c>
      <c r="M134" s="387">
        <v>0</v>
      </c>
      <c r="N134" s="387">
        <v>0</v>
      </c>
      <c r="O134" s="387">
        <v>0</v>
      </c>
      <c r="P134" s="397">
        <v>0</v>
      </c>
      <c r="Q134" s="387">
        <v>0</v>
      </c>
      <c r="R134" s="387">
        <v>0</v>
      </c>
      <c r="S134" s="387">
        <v>0</v>
      </c>
      <c r="T134" s="387">
        <v>0</v>
      </c>
      <c r="U134" s="387">
        <v>0</v>
      </c>
      <c r="V134" s="387">
        <v>0</v>
      </c>
      <c r="W134" s="387">
        <v>0</v>
      </c>
      <c r="X134" s="387">
        <v>1</v>
      </c>
      <c r="Y134" s="387">
        <v>0</v>
      </c>
      <c r="Z134" s="387">
        <v>0</v>
      </c>
      <c r="AA134" s="387">
        <v>0</v>
      </c>
      <c r="AB134" s="387">
        <v>0</v>
      </c>
      <c r="AC134" s="387">
        <v>0</v>
      </c>
      <c r="AD134" s="387">
        <v>0</v>
      </c>
      <c r="AE134" s="387">
        <v>0</v>
      </c>
      <c r="AF134" s="387">
        <v>0</v>
      </c>
      <c r="AG134" s="387">
        <v>0</v>
      </c>
      <c r="AH134" s="387">
        <v>0</v>
      </c>
      <c r="AI134" s="387">
        <v>0</v>
      </c>
      <c r="AJ134" s="387">
        <v>0</v>
      </c>
      <c r="AK134" s="387">
        <v>0</v>
      </c>
      <c r="AL134" s="387">
        <v>0</v>
      </c>
      <c r="AM134" s="387">
        <v>0</v>
      </c>
      <c r="AN134" s="387">
        <v>0</v>
      </c>
      <c r="AO134" s="387">
        <v>0</v>
      </c>
      <c r="AP134" s="387">
        <v>0</v>
      </c>
      <c r="AQ134" s="387">
        <v>0</v>
      </c>
      <c r="AR134" s="397">
        <v>0</v>
      </c>
      <c r="AS134" s="387"/>
      <c r="AT134" s="387"/>
      <c r="AU134" s="387"/>
      <c r="AV134" s="387"/>
      <c r="AW134" s="387"/>
      <c r="AX134" s="387"/>
      <c r="AY134" s="387"/>
      <c r="AZ134" s="387"/>
      <c r="BA134" s="387"/>
      <c r="BB134" s="387"/>
      <c r="BC134" s="387"/>
      <c r="BD134" s="387"/>
      <c r="BE134" s="387"/>
      <c r="BF134" s="387"/>
      <c r="BG134" s="398"/>
      <c r="BH134" s="398"/>
      <c r="BI134" s="398"/>
      <c r="BJ134" s="398"/>
      <c r="BK134" s="398"/>
      <c r="BL134" s="398"/>
      <c r="BM134" s="398"/>
      <c r="BN134" s="398"/>
      <c r="BO134" s="398"/>
      <c r="BP134" s="398"/>
      <c r="BQ134" s="398"/>
      <c r="BR134" s="398"/>
      <c r="BS134" s="398"/>
      <c r="BT134" s="398"/>
      <c r="BU134" s="398"/>
      <c r="BV134" s="398"/>
      <c r="BW134" s="398"/>
      <c r="BX134" s="398"/>
      <c r="BY134" s="398"/>
      <c r="BZ134" s="398"/>
    </row>
    <row r="135" spans="1:78" s="395" customFormat="1" ht="12" customHeight="1">
      <c r="A135" s="437" t="s">
        <v>591</v>
      </c>
      <c r="B135" s="396" t="s">
        <v>588</v>
      </c>
      <c r="C135" s="449" t="s">
        <v>10</v>
      </c>
      <c r="D135" s="387">
        <v>0</v>
      </c>
      <c r="E135" s="387">
        <v>0</v>
      </c>
      <c r="F135" s="387">
        <v>0</v>
      </c>
      <c r="G135" s="387">
        <v>0</v>
      </c>
      <c r="H135" s="387">
        <v>0</v>
      </c>
      <c r="I135" s="397">
        <v>0</v>
      </c>
      <c r="J135" s="387">
        <v>0</v>
      </c>
      <c r="K135" s="387">
        <v>0</v>
      </c>
      <c r="L135" s="387">
        <v>0</v>
      </c>
      <c r="M135" s="387">
        <v>0</v>
      </c>
      <c r="N135" s="387">
        <v>0</v>
      </c>
      <c r="O135" s="387">
        <v>0</v>
      </c>
      <c r="P135" s="397">
        <v>0</v>
      </c>
      <c r="Q135" s="387">
        <v>0</v>
      </c>
      <c r="R135" s="387">
        <v>0</v>
      </c>
      <c r="S135" s="387">
        <v>0</v>
      </c>
      <c r="T135" s="387">
        <v>0</v>
      </c>
      <c r="U135" s="387">
        <v>0</v>
      </c>
      <c r="V135" s="387">
        <v>0</v>
      </c>
      <c r="W135" s="387">
        <v>0</v>
      </c>
      <c r="X135" s="387">
        <v>0</v>
      </c>
      <c r="Y135" s="387">
        <v>0</v>
      </c>
      <c r="Z135" s="387">
        <v>0</v>
      </c>
      <c r="AA135" s="387">
        <v>0</v>
      </c>
      <c r="AB135" s="387">
        <v>0</v>
      </c>
      <c r="AC135" s="387">
        <v>0</v>
      </c>
      <c r="AD135" s="387">
        <v>0</v>
      </c>
      <c r="AE135" s="387">
        <v>0</v>
      </c>
      <c r="AF135" s="387">
        <v>0</v>
      </c>
      <c r="AG135" s="387">
        <v>0</v>
      </c>
      <c r="AH135" s="387">
        <v>0</v>
      </c>
      <c r="AI135" s="387">
        <v>0</v>
      </c>
      <c r="AJ135" s="387">
        <v>0</v>
      </c>
      <c r="AK135" s="387">
        <v>0</v>
      </c>
      <c r="AL135" s="387">
        <v>0</v>
      </c>
      <c r="AM135" s="387">
        <v>0</v>
      </c>
      <c r="AN135" s="387">
        <v>1</v>
      </c>
      <c r="AO135" s="387">
        <v>0</v>
      </c>
      <c r="AP135" s="387">
        <v>0</v>
      </c>
      <c r="AQ135" s="387">
        <v>0</v>
      </c>
      <c r="AR135" s="397">
        <v>0</v>
      </c>
      <c r="AS135" s="387"/>
      <c r="AT135" s="387"/>
      <c r="AU135" s="387"/>
      <c r="AV135" s="387"/>
      <c r="AW135" s="387"/>
      <c r="AX135" s="387"/>
      <c r="AY135" s="387"/>
      <c r="AZ135" s="387"/>
      <c r="BA135" s="387"/>
      <c r="BB135" s="387"/>
      <c r="BC135" s="387"/>
      <c r="BD135" s="387"/>
      <c r="BE135" s="387"/>
      <c r="BF135" s="387"/>
      <c r="BG135" s="398"/>
      <c r="BH135" s="398"/>
      <c r="BI135" s="398"/>
      <c r="BJ135" s="398"/>
      <c r="BK135" s="398"/>
      <c r="BL135" s="398"/>
      <c r="BM135" s="398"/>
      <c r="BN135" s="398"/>
      <c r="BO135" s="398"/>
      <c r="BP135" s="398"/>
      <c r="BQ135" s="398"/>
      <c r="BR135" s="398"/>
      <c r="BS135" s="398"/>
      <c r="BT135" s="398"/>
      <c r="BU135" s="398"/>
      <c r="BV135" s="398"/>
      <c r="BW135" s="398"/>
      <c r="BX135" s="398"/>
      <c r="BY135" s="398"/>
      <c r="BZ135" s="398"/>
    </row>
    <row r="136" spans="1:78" s="395" customFormat="1" ht="12" customHeight="1">
      <c r="A136" s="437" t="s">
        <v>592</v>
      </c>
      <c r="B136" s="396"/>
      <c r="C136" s="387"/>
      <c r="D136" s="387">
        <v>0</v>
      </c>
      <c r="E136" s="387">
        <v>0</v>
      </c>
      <c r="F136" s="387">
        <v>0</v>
      </c>
      <c r="G136" s="387">
        <v>0</v>
      </c>
      <c r="H136" s="387">
        <v>0</v>
      </c>
      <c r="I136" s="397">
        <v>0</v>
      </c>
      <c r="J136" s="387">
        <v>0</v>
      </c>
      <c r="K136" s="387">
        <v>0</v>
      </c>
      <c r="L136" s="387">
        <v>0</v>
      </c>
      <c r="M136" s="387">
        <v>0</v>
      </c>
      <c r="N136" s="387">
        <v>0</v>
      </c>
      <c r="O136" s="387">
        <v>0</v>
      </c>
      <c r="P136" s="397">
        <v>0</v>
      </c>
      <c r="Q136" s="387">
        <v>0</v>
      </c>
      <c r="R136" s="387">
        <v>0</v>
      </c>
      <c r="S136" s="387">
        <v>0</v>
      </c>
      <c r="T136" s="387">
        <v>0</v>
      </c>
      <c r="U136" s="387">
        <v>1</v>
      </c>
      <c r="V136" s="387">
        <v>0</v>
      </c>
      <c r="W136" s="387">
        <v>0</v>
      </c>
      <c r="X136" s="387">
        <v>0</v>
      </c>
      <c r="Y136" s="387">
        <v>0</v>
      </c>
      <c r="Z136" s="387">
        <v>0</v>
      </c>
      <c r="AA136" s="387">
        <v>0</v>
      </c>
      <c r="AB136" s="387">
        <v>0</v>
      </c>
      <c r="AC136" s="387">
        <v>0</v>
      </c>
      <c r="AD136" s="387">
        <v>0</v>
      </c>
      <c r="AE136" s="387">
        <v>0</v>
      </c>
      <c r="AF136" s="387">
        <v>0</v>
      </c>
      <c r="AG136" s="387">
        <v>0</v>
      </c>
      <c r="AH136" s="387">
        <v>0</v>
      </c>
      <c r="AI136" s="387">
        <v>0</v>
      </c>
      <c r="AJ136" s="387">
        <v>0</v>
      </c>
      <c r="AK136" s="387">
        <v>0</v>
      </c>
      <c r="AL136" s="387">
        <v>0</v>
      </c>
      <c r="AM136" s="387">
        <v>8</v>
      </c>
      <c r="AN136" s="387">
        <v>5</v>
      </c>
      <c r="AO136" s="387">
        <v>11</v>
      </c>
      <c r="AP136" s="387">
        <v>4</v>
      </c>
      <c r="AQ136" s="387">
        <v>11</v>
      </c>
      <c r="AR136" s="397">
        <v>40</v>
      </c>
      <c r="AS136" s="387"/>
      <c r="AT136" s="387"/>
      <c r="AU136" s="387"/>
      <c r="AV136" s="387"/>
      <c r="AW136" s="387"/>
      <c r="AX136" s="387"/>
      <c r="AY136" s="387"/>
      <c r="AZ136" s="387"/>
      <c r="BA136" s="387"/>
      <c r="BB136" s="387"/>
      <c r="BC136" s="387"/>
      <c r="BD136" s="387"/>
      <c r="BE136" s="387"/>
      <c r="BF136" s="387"/>
      <c r="BG136" s="398"/>
      <c r="BH136" s="398"/>
      <c r="BI136" s="398"/>
      <c r="BJ136" s="398"/>
      <c r="BK136" s="398"/>
      <c r="BL136" s="398"/>
      <c r="BM136" s="398"/>
      <c r="BN136" s="398"/>
      <c r="BO136" s="398"/>
      <c r="BP136" s="398"/>
      <c r="BQ136" s="398"/>
      <c r="BR136" s="398"/>
      <c r="BS136" s="398"/>
      <c r="BT136" s="398"/>
      <c r="BU136" s="398"/>
      <c r="BV136" s="398"/>
      <c r="BW136" s="398"/>
      <c r="BX136" s="398"/>
      <c r="BY136" s="398"/>
      <c r="BZ136" s="398"/>
    </row>
    <row r="137" spans="1:78" s="395" customFormat="1" ht="12" customHeight="1">
      <c r="A137" s="437" t="s">
        <v>593</v>
      </c>
      <c r="B137" s="396" t="s">
        <v>594</v>
      </c>
      <c r="C137" s="449" t="s">
        <v>10</v>
      </c>
      <c r="D137" s="387">
        <v>0</v>
      </c>
      <c r="E137" s="387">
        <v>0</v>
      </c>
      <c r="F137" s="387">
        <v>0</v>
      </c>
      <c r="G137" s="387">
        <v>0</v>
      </c>
      <c r="H137" s="387">
        <v>1</v>
      </c>
      <c r="I137" s="397">
        <v>0</v>
      </c>
      <c r="J137" s="387">
        <v>0</v>
      </c>
      <c r="K137" s="387">
        <v>1</v>
      </c>
      <c r="L137" s="387">
        <v>1</v>
      </c>
      <c r="M137" s="387">
        <v>2</v>
      </c>
      <c r="N137" s="387">
        <v>0</v>
      </c>
      <c r="O137" s="387">
        <v>0</v>
      </c>
      <c r="P137" s="397">
        <v>1</v>
      </c>
      <c r="Q137" s="387">
        <v>2</v>
      </c>
      <c r="R137" s="387">
        <v>0</v>
      </c>
      <c r="S137" s="387">
        <v>0</v>
      </c>
      <c r="T137" s="387">
        <v>1</v>
      </c>
      <c r="U137" s="387">
        <v>0</v>
      </c>
      <c r="V137" s="387">
        <v>0</v>
      </c>
      <c r="W137" s="387">
        <v>0</v>
      </c>
      <c r="X137" s="387">
        <v>0</v>
      </c>
      <c r="Y137" s="387">
        <v>0</v>
      </c>
      <c r="Z137" s="387">
        <v>0</v>
      </c>
      <c r="AA137" s="387">
        <v>0</v>
      </c>
      <c r="AB137" s="387">
        <v>0</v>
      </c>
      <c r="AC137" s="387">
        <v>0</v>
      </c>
      <c r="AD137" s="387">
        <v>0</v>
      </c>
      <c r="AE137" s="387">
        <v>0</v>
      </c>
      <c r="AF137" s="387">
        <v>0</v>
      </c>
      <c r="AG137" s="387">
        <v>3</v>
      </c>
      <c r="AH137" s="387">
        <v>0</v>
      </c>
      <c r="AI137" s="387">
        <v>0</v>
      </c>
      <c r="AJ137" s="387">
        <v>0</v>
      </c>
      <c r="AK137" s="387">
        <v>0</v>
      </c>
      <c r="AL137" s="387">
        <v>0</v>
      </c>
      <c r="AM137" s="387">
        <v>0</v>
      </c>
      <c r="AN137" s="387">
        <v>0</v>
      </c>
      <c r="AO137" s="387">
        <v>0</v>
      </c>
      <c r="AP137" s="387">
        <v>0</v>
      </c>
      <c r="AQ137" s="387">
        <v>0</v>
      </c>
      <c r="AR137" s="397">
        <v>0</v>
      </c>
      <c r="AS137" s="387"/>
      <c r="AT137" s="387"/>
      <c r="AU137" s="387"/>
      <c r="AV137" s="387"/>
      <c r="AW137" s="387"/>
      <c r="AX137" s="387"/>
      <c r="AY137" s="387"/>
      <c r="AZ137" s="387"/>
      <c r="BA137" s="387"/>
      <c r="BB137" s="387"/>
      <c r="BC137" s="387"/>
      <c r="BD137" s="387"/>
      <c r="BE137" s="387"/>
      <c r="BF137" s="387"/>
      <c r="BG137" s="398"/>
      <c r="BH137" s="398"/>
      <c r="BI137" s="398"/>
      <c r="BJ137" s="398"/>
      <c r="BK137" s="398"/>
      <c r="BL137" s="398"/>
      <c r="BM137" s="398"/>
      <c r="BN137" s="398"/>
      <c r="BO137" s="398"/>
      <c r="BP137" s="398"/>
      <c r="BQ137" s="398"/>
      <c r="BR137" s="398"/>
      <c r="BS137" s="398"/>
      <c r="BT137" s="398"/>
      <c r="BU137" s="398"/>
      <c r="BV137" s="398"/>
      <c r="BW137" s="398"/>
      <c r="BX137" s="398"/>
      <c r="BY137" s="398"/>
      <c r="BZ137" s="398"/>
    </row>
    <row r="138" spans="1:78" s="395" customFormat="1" ht="12" customHeight="1">
      <c r="A138" s="444" t="s">
        <v>307</v>
      </c>
      <c r="B138" s="406"/>
      <c r="C138" s="387"/>
      <c r="D138" s="387"/>
      <c r="E138" s="387"/>
      <c r="F138" s="387"/>
      <c r="G138" s="387"/>
      <c r="H138" s="387"/>
      <c r="I138" s="397"/>
      <c r="J138" s="387"/>
      <c r="K138" s="387"/>
      <c r="L138" s="387"/>
      <c r="M138" s="387"/>
      <c r="N138" s="387"/>
      <c r="O138" s="387"/>
      <c r="P138" s="397"/>
      <c r="Q138" s="387"/>
      <c r="R138" s="387"/>
      <c r="S138" s="387"/>
      <c r="T138" s="387"/>
      <c r="U138" s="387"/>
      <c r="V138" s="387"/>
      <c r="W138" s="387"/>
      <c r="X138" s="387"/>
      <c r="Y138" s="387"/>
      <c r="Z138" s="387"/>
      <c r="AA138" s="387"/>
      <c r="AB138" s="387"/>
      <c r="AC138" s="387"/>
      <c r="AD138" s="387"/>
      <c r="AE138" s="387"/>
      <c r="AF138" s="387"/>
      <c r="AG138" s="387"/>
      <c r="AH138" s="387"/>
      <c r="AI138" s="387"/>
      <c r="AJ138" s="387"/>
      <c r="AK138" s="387"/>
      <c r="AL138" s="387"/>
      <c r="AM138" s="387"/>
      <c r="AN138" s="387"/>
      <c r="AO138" s="387"/>
      <c r="AP138" s="387"/>
      <c r="AQ138" s="387"/>
      <c r="AR138" s="397"/>
      <c r="AS138" s="387"/>
      <c r="AT138" s="387"/>
      <c r="AU138" s="387"/>
      <c r="AV138" s="387"/>
      <c r="AW138" s="387"/>
      <c r="AX138" s="387"/>
      <c r="AY138" s="387"/>
      <c r="AZ138" s="387"/>
      <c r="BA138" s="387"/>
      <c r="BB138" s="387"/>
      <c r="BC138" s="387"/>
      <c r="BD138" s="387"/>
      <c r="BE138" s="387"/>
      <c r="BF138" s="387"/>
      <c r="BG138" s="398"/>
      <c r="BH138" s="398"/>
      <c r="BI138" s="398"/>
      <c r="BJ138" s="398"/>
      <c r="BK138" s="398"/>
      <c r="BL138" s="398"/>
      <c r="BM138" s="398"/>
      <c r="BN138" s="398"/>
      <c r="BO138" s="398"/>
      <c r="BP138" s="398"/>
      <c r="BQ138" s="398"/>
      <c r="BR138" s="398"/>
      <c r="BS138" s="398"/>
      <c r="BT138" s="398"/>
      <c r="BU138" s="398"/>
      <c r="BV138" s="398"/>
      <c r="BW138" s="398"/>
      <c r="BX138" s="398"/>
      <c r="BY138" s="398"/>
      <c r="BZ138" s="398"/>
    </row>
    <row r="139" spans="1:78" s="395" customFormat="1" ht="12" customHeight="1">
      <c r="A139" s="437" t="s">
        <v>595</v>
      </c>
      <c r="B139" s="396" t="s">
        <v>283</v>
      </c>
      <c r="C139" s="387"/>
      <c r="D139" s="387">
        <v>0</v>
      </c>
      <c r="E139" s="387">
        <v>0</v>
      </c>
      <c r="F139" s="387">
        <v>0</v>
      </c>
      <c r="G139" s="387">
        <v>0</v>
      </c>
      <c r="H139" s="387">
        <v>0</v>
      </c>
      <c r="I139" s="397">
        <v>0</v>
      </c>
      <c r="J139" s="387">
        <v>0</v>
      </c>
      <c r="K139" s="387">
        <v>2</v>
      </c>
      <c r="L139" s="387">
        <v>0</v>
      </c>
      <c r="M139" s="387">
        <v>0</v>
      </c>
      <c r="N139" s="387">
        <v>0</v>
      </c>
      <c r="O139" s="387">
        <v>0</v>
      </c>
      <c r="P139" s="397">
        <v>0</v>
      </c>
      <c r="Q139" s="387">
        <v>2</v>
      </c>
      <c r="R139" s="387">
        <v>0</v>
      </c>
      <c r="S139" s="387">
        <v>0</v>
      </c>
      <c r="T139" s="387">
        <v>0</v>
      </c>
      <c r="U139" s="387">
        <v>0</v>
      </c>
      <c r="V139" s="387">
        <v>0</v>
      </c>
      <c r="W139" s="387">
        <v>0</v>
      </c>
      <c r="X139" s="387">
        <v>0</v>
      </c>
      <c r="Y139" s="387">
        <v>2</v>
      </c>
      <c r="Z139" s="387">
        <v>0</v>
      </c>
      <c r="AA139" s="387">
        <v>0</v>
      </c>
      <c r="AB139" s="387">
        <v>0</v>
      </c>
      <c r="AC139" s="387">
        <v>0</v>
      </c>
      <c r="AD139" s="387">
        <v>0</v>
      </c>
      <c r="AE139" s="387">
        <v>1</v>
      </c>
      <c r="AF139" s="387">
        <v>0</v>
      </c>
      <c r="AG139" s="387">
        <v>5</v>
      </c>
      <c r="AH139" s="387">
        <v>0</v>
      </c>
      <c r="AI139" s="387">
        <v>0</v>
      </c>
      <c r="AJ139" s="387">
        <v>1</v>
      </c>
      <c r="AK139" s="387">
        <v>0</v>
      </c>
      <c r="AL139" s="387">
        <v>0</v>
      </c>
      <c r="AM139" s="387">
        <v>0</v>
      </c>
      <c r="AN139" s="387">
        <v>0</v>
      </c>
      <c r="AO139" s="387">
        <v>0</v>
      </c>
      <c r="AP139" s="387">
        <v>0</v>
      </c>
      <c r="AQ139" s="387">
        <v>2</v>
      </c>
      <c r="AR139" s="397">
        <v>0</v>
      </c>
      <c r="AS139" s="387"/>
      <c r="AT139" s="387"/>
      <c r="AU139" s="387"/>
      <c r="AV139" s="387"/>
      <c r="AW139" s="387"/>
      <c r="AX139" s="387"/>
      <c r="AY139" s="387"/>
      <c r="AZ139" s="387"/>
      <c r="BA139" s="387"/>
      <c r="BB139" s="387"/>
      <c r="BC139" s="387"/>
      <c r="BD139" s="387"/>
      <c r="BE139" s="387"/>
      <c r="BF139" s="387"/>
      <c r="BG139" s="398"/>
      <c r="BH139" s="398"/>
      <c r="BI139" s="398"/>
      <c r="BJ139" s="398"/>
      <c r="BK139" s="398"/>
      <c r="BL139" s="398"/>
      <c r="BM139" s="398"/>
      <c r="BN139" s="398"/>
      <c r="BO139" s="398"/>
      <c r="BP139" s="398"/>
      <c r="BQ139" s="398"/>
      <c r="BR139" s="398"/>
      <c r="BS139" s="398"/>
      <c r="BT139" s="398"/>
      <c r="BU139" s="398"/>
      <c r="BV139" s="398"/>
      <c r="BW139" s="398"/>
      <c r="BX139" s="398"/>
      <c r="BY139" s="398"/>
      <c r="BZ139" s="398"/>
    </row>
    <row r="140" spans="1:78" s="395" customFormat="1" ht="12" customHeight="1">
      <c r="A140" s="437" t="s">
        <v>596</v>
      </c>
      <c r="B140" s="396"/>
      <c r="C140" s="387"/>
      <c r="D140" s="387">
        <v>0</v>
      </c>
      <c r="E140" s="387">
        <v>0</v>
      </c>
      <c r="F140" s="387">
        <v>0</v>
      </c>
      <c r="G140" s="387">
        <v>0</v>
      </c>
      <c r="H140" s="387">
        <v>0</v>
      </c>
      <c r="I140" s="397">
        <v>0</v>
      </c>
      <c r="J140" s="387">
        <v>0</v>
      </c>
      <c r="K140" s="387">
        <v>0</v>
      </c>
      <c r="L140" s="387">
        <v>0</v>
      </c>
      <c r="M140" s="387">
        <v>0</v>
      </c>
      <c r="N140" s="387">
        <v>0</v>
      </c>
      <c r="O140" s="387">
        <v>0</v>
      </c>
      <c r="P140" s="397">
        <v>0</v>
      </c>
      <c r="Q140" s="387">
        <v>0</v>
      </c>
      <c r="R140" s="387">
        <v>0</v>
      </c>
      <c r="S140" s="387">
        <v>0</v>
      </c>
      <c r="T140" s="387">
        <v>0</v>
      </c>
      <c r="U140" s="387">
        <v>0</v>
      </c>
      <c r="V140" s="387">
        <v>0</v>
      </c>
      <c r="W140" s="387">
        <v>0</v>
      </c>
      <c r="X140" s="387">
        <v>0</v>
      </c>
      <c r="Y140" s="387">
        <v>6</v>
      </c>
      <c r="Z140" s="387">
        <v>0</v>
      </c>
      <c r="AA140" s="387">
        <v>1</v>
      </c>
      <c r="AB140" s="387">
        <v>0</v>
      </c>
      <c r="AC140" s="387">
        <v>0</v>
      </c>
      <c r="AD140" s="387">
        <v>0</v>
      </c>
      <c r="AE140" s="387">
        <v>0</v>
      </c>
      <c r="AF140" s="387">
        <v>0</v>
      </c>
      <c r="AG140" s="387">
        <v>1</v>
      </c>
      <c r="AH140" s="387">
        <v>0</v>
      </c>
      <c r="AI140" s="387">
        <v>0</v>
      </c>
      <c r="AJ140" s="387">
        <v>0</v>
      </c>
      <c r="AK140" s="387">
        <v>0</v>
      </c>
      <c r="AL140" s="387">
        <v>0</v>
      </c>
      <c r="AM140" s="387">
        <v>0</v>
      </c>
      <c r="AN140" s="387">
        <v>0</v>
      </c>
      <c r="AO140" s="387">
        <v>0</v>
      </c>
      <c r="AP140" s="387">
        <v>1</v>
      </c>
      <c r="AQ140" s="387">
        <v>5</v>
      </c>
      <c r="AR140" s="397">
        <v>0</v>
      </c>
      <c r="AS140" s="387"/>
      <c r="AT140" s="387"/>
      <c r="AU140" s="387"/>
      <c r="AV140" s="387"/>
      <c r="AW140" s="387"/>
      <c r="AX140" s="387"/>
      <c r="AY140" s="387"/>
      <c r="AZ140" s="387"/>
      <c r="BA140" s="387"/>
      <c r="BB140" s="387"/>
      <c r="BC140" s="387"/>
      <c r="BD140" s="387"/>
      <c r="BE140" s="387"/>
      <c r="BF140" s="387"/>
      <c r="BG140" s="398"/>
      <c r="BH140" s="398"/>
      <c r="BI140" s="398"/>
      <c r="BJ140" s="398"/>
      <c r="BK140" s="398"/>
      <c r="BL140" s="398"/>
      <c r="BM140" s="398"/>
      <c r="BN140" s="398"/>
      <c r="BO140" s="398"/>
      <c r="BP140" s="398"/>
      <c r="BQ140" s="398"/>
      <c r="BR140" s="398"/>
      <c r="BS140" s="398"/>
      <c r="BT140" s="398"/>
      <c r="BU140" s="398"/>
      <c r="BV140" s="398"/>
      <c r="BW140" s="398"/>
      <c r="BX140" s="398"/>
      <c r="BY140" s="398"/>
      <c r="BZ140" s="398"/>
    </row>
    <row r="141" spans="1:78" s="395" customFormat="1" ht="12" customHeight="1">
      <c r="A141" s="438" t="s">
        <v>597</v>
      </c>
      <c r="B141" s="387"/>
      <c r="C141" s="402"/>
      <c r="D141" s="387">
        <v>0</v>
      </c>
      <c r="E141" s="387">
        <v>0</v>
      </c>
      <c r="F141" s="387">
        <v>0</v>
      </c>
      <c r="G141" s="387">
        <v>0</v>
      </c>
      <c r="H141" s="387">
        <v>0</v>
      </c>
      <c r="I141" s="397">
        <v>1</v>
      </c>
      <c r="J141" s="387">
        <v>0</v>
      </c>
      <c r="K141" s="387">
        <v>0</v>
      </c>
      <c r="L141" s="387">
        <v>0</v>
      </c>
      <c r="M141" s="387">
        <v>0</v>
      </c>
      <c r="N141" s="387">
        <v>0</v>
      </c>
      <c r="O141" s="387">
        <v>0</v>
      </c>
      <c r="P141" s="397">
        <v>0</v>
      </c>
      <c r="Q141" s="387">
        <v>0</v>
      </c>
      <c r="R141" s="387">
        <v>0</v>
      </c>
      <c r="S141" s="387">
        <v>0</v>
      </c>
      <c r="T141" s="387">
        <v>0</v>
      </c>
      <c r="U141" s="387">
        <v>0</v>
      </c>
      <c r="V141" s="387">
        <v>0</v>
      </c>
      <c r="W141" s="387">
        <v>0</v>
      </c>
      <c r="X141" s="387">
        <v>0</v>
      </c>
      <c r="Y141" s="387">
        <v>0</v>
      </c>
      <c r="Z141" s="387">
        <v>0</v>
      </c>
      <c r="AA141" s="387">
        <v>0</v>
      </c>
      <c r="AB141" s="387">
        <v>0</v>
      </c>
      <c r="AC141" s="387">
        <v>0</v>
      </c>
      <c r="AD141" s="387">
        <v>0</v>
      </c>
      <c r="AE141" s="387">
        <v>0</v>
      </c>
      <c r="AF141" s="387">
        <v>0</v>
      </c>
      <c r="AG141" s="387">
        <v>0</v>
      </c>
      <c r="AH141" s="387">
        <v>0</v>
      </c>
      <c r="AI141" s="387">
        <v>0</v>
      </c>
      <c r="AJ141" s="387">
        <v>0</v>
      </c>
      <c r="AK141" s="387">
        <v>0</v>
      </c>
      <c r="AL141" s="387">
        <v>0</v>
      </c>
      <c r="AM141" s="387">
        <v>0</v>
      </c>
      <c r="AN141" s="387">
        <v>0</v>
      </c>
      <c r="AO141" s="387">
        <v>0</v>
      </c>
      <c r="AP141" s="387">
        <v>0</v>
      </c>
      <c r="AQ141" s="387">
        <v>0</v>
      </c>
      <c r="AR141" s="397">
        <v>0</v>
      </c>
      <c r="AS141" s="387"/>
      <c r="AT141" s="387"/>
      <c r="AU141" s="387"/>
      <c r="AV141" s="387"/>
      <c r="AW141" s="387"/>
      <c r="AX141" s="387"/>
      <c r="AY141" s="387"/>
      <c r="AZ141" s="387"/>
      <c r="BA141" s="387"/>
      <c r="BB141" s="387"/>
      <c r="BC141" s="387"/>
      <c r="BD141" s="387"/>
      <c r="BE141" s="387"/>
      <c r="BF141" s="387"/>
      <c r="BG141" s="398"/>
      <c r="BH141" s="398"/>
      <c r="BI141" s="398"/>
      <c r="BJ141" s="398"/>
      <c r="BK141" s="398"/>
      <c r="BL141" s="398"/>
      <c r="BM141" s="398"/>
      <c r="BN141" s="398"/>
      <c r="BO141" s="398"/>
      <c r="BP141" s="398"/>
      <c r="BQ141" s="398"/>
      <c r="BR141" s="398"/>
      <c r="BS141" s="398"/>
      <c r="BT141" s="398"/>
      <c r="BU141" s="398"/>
      <c r="BV141" s="398"/>
      <c r="BW141" s="398"/>
      <c r="BX141" s="398"/>
      <c r="BY141" s="398"/>
      <c r="BZ141" s="398"/>
    </row>
    <row r="142" spans="1:78" s="395" customFormat="1" ht="12" customHeight="1">
      <c r="A142" s="437" t="s">
        <v>598</v>
      </c>
      <c r="B142" s="403" t="s">
        <v>182</v>
      </c>
      <c r="C142" s="449" t="s">
        <v>10</v>
      </c>
      <c r="D142" s="387">
        <v>0</v>
      </c>
      <c r="E142" s="387">
        <v>0</v>
      </c>
      <c r="F142" s="387">
        <v>0</v>
      </c>
      <c r="G142" s="387">
        <v>0</v>
      </c>
      <c r="H142" s="387">
        <v>0</v>
      </c>
      <c r="I142" s="397">
        <v>0</v>
      </c>
      <c r="J142" s="387">
        <v>0</v>
      </c>
      <c r="K142" s="387">
        <v>0</v>
      </c>
      <c r="L142" s="387">
        <v>0</v>
      </c>
      <c r="M142" s="387">
        <v>0</v>
      </c>
      <c r="N142" s="387">
        <v>0</v>
      </c>
      <c r="O142" s="387">
        <v>0</v>
      </c>
      <c r="P142" s="397">
        <v>0</v>
      </c>
      <c r="Q142" s="387">
        <v>1</v>
      </c>
      <c r="R142" s="387">
        <v>0</v>
      </c>
      <c r="S142" s="387">
        <v>0</v>
      </c>
      <c r="T142" s="387">
        <v>0</v>
      </c>
      <c r="U142" s="387">
        <v>0</v>
      </c>
      <c r="V142" s="387">
        <v>0</v>
      </c>
      <c r="W142" s="387">
        <v>0</v>
      </c>
      <c r="X142" s="387">
        <v>0</v>
      </c>
      <c r="Y142" s="387">
        <v>0</v>
      </c>
      <c r="Z142" s="387">
        <v>0</v>
      </c>
      <c r="AA142" s="387">
        <v>1</v>
      </c>
      <c r="AB142" s="387">
        <v>0</v>
      </c>
      <c r="AC142" s="387">
        <v>0</v>
      </c>
      <c r="AD142" s="387">
        <v>0</v>
      </c>
      <c r="AE142" s="387">
        <v>0</v>
      </c>
      <c r="AF142" s="387">
        <v>0</v>
      </c>
      <c r="AG142" s="387">
        <v>0</v>
      </c>
      <c r="AH142" s="387">
        <v>1</v>
      </c>
      <c r="AI142" s="387">
        <v>0</v>
      </c>
      <c r="AJ142" s="387">
        <v>0</v>
      </c>
      <c r="AK142" s="387">
        <v>0</v>
      </c>
      <c r="AL142" s="387">
        <v>0</v>
      </c>
      <c r="AM142" s="387">
        <v>0</v>
      </c>
      <c r="AN142" s="387">
        <v>0</v>
      </c>
      <c r="AO142" s="387">
        <v>0</v>
      </c>
      <c r="AP142" s="387">
        <v>0</v>
      </c>
      <c r="AQ142" s="387">
        <v>0</v>
      </c>
      <c r="AR142" s="397">
        <v>0</v>
      </c>
      <c r="AS142" s="387"/>
      <c r="AT142" s="387"/>
      <c r="AU142" s="387"/>
      <c r="AV142" s="387"/>
      <c r="AW142" s="387"/>
      <c r="AX142" s="387"/>
      <c r="AY142" s="387"/>
      <c r="AZ142" s="387"/>
      <c r="BA142" s="387"/>
      <c r="BB142" s="387"/>
      <c r="BC142" s="387"/>
      <c r="BD142" s="387"/>
      <c r="BE142" s="387"/>
      <c r="BF142" s="387"/>
      <c r="BG142" s="398"/>
      <c r="BH142" s="398"/>
      <c r="BI142" s="398"/>
      <c r="BJ142" s="398"/>
      <c r="BK142" s="398"/>
      <c r="BL142" s="398"/>
      <c r="BM142" s="398"/>
      <c r="BN142" s="398"/>
      <c r="BO142" s="398"/>
      <c r="BP142" s="398"/>
      <c r="BQ142" s="398"/>
      <c r="BR142" s="398"/>
      <c r="BS142" s="398"/>
      <c r="BT142" s="398"/>
      <c r="BU142" s="398"/>
      <c r="BV142" s="398"/>
      <c r="BW142" s="398"/>
      <c r="BX142" s="398"/>
      <c r="BY142" s="398"/>
      <c r="BZ142" s="398"/>
    </row>
    <row r="143" spans="1:78" s="395" customFormat="1" ht="12" customHeight="1">
      <c r="A143" s="437" t="s">
        <v>599</v>
      </c>
      <c r="B143" s="403" t="s">
        <v>600</v>
      </c>
      <c r="C143" s="387"/>
      <c r="D143" s="387">
        <v>0</v>
      </c>
      <c r="E143" s="387">
        <v>0</v>
      </c>
      <c r="F143" s="387">
        <v>0</v>
      </c>
      <c r="G143" s="387">
        <v>0</v>
      </c>
      <c r="H143" s="387">
        <v>0</v>
      </c>
      <c r="I143" s="397">
        <v>0</v>
      </c>
      <c r="J143" s="387">
        <v>0</v>
      </c>
      <c r="K143" s="387">
        <v>0</v>
      </c>
      <c r="L143" s="387">
        <v>0</v>
      </c>
      <c r="M143" s="387">
        <v>1</v>
      </c>
      <c r="N143" s="387">
        <v>0</v>
      </c>
      <c r="O143" s="387">
        <v>0</v>
      </c>
      <c r="P143" s="397">
        <v>0</v>
      </c>
      <c r="Q143" s="387">
        <v>0</v>
      </c>
      <c r="R143" s="387">
        <v>0</v>
      </c>
      <c r="S143" s="387">
        <v>0</v>
      </c>
      <c r="T143" s="387">
        <v>0</v>
      </c>
      <c r="U143" s="387">
        <v>0</v>
      </c>
      <c r="V143" s="387">
        <v>0</v>
      </c>
      <c r="W143" s="387">
        <v>0</v>
      </c>
      <c r="X143" s="387">
        <v>0</v>
      </c>
      <c r="Y143" s="387">
        <v>0</v>
      </c>
      <c r="Z143" s="387">
        <v>0</v>
      </c>
      <c r="AA143" s="387">
        <v>0</v>
      </c>
      <c r="AB143" s="387">
        <v>0</v>
      </c>
      <c r="AC143" s="387">
        <v>2</v>
      </c>
      <c r="AD143" s="387">
        <v>0</v>
      </c>
      <c r="AE143" s="387">
        <v>0</v>
      </c>
      <c r="AF143" s="387">
        <v>0</v>
      </c>
      <c r="AG143" s="387">
        <v>0</v>
      </c>
      <c r="AH143" s="387">
        <v>0</v>
      </c>
      <c r="AI143" s="387">
        <v>0</v>
      </c>
      <c r="AJ143" s="387">
        <v>0</v>
      </c>
      <c r="AK143" s="387">
        <v>0</v>
      </c>
      <c r="AL143" s="387">
        <v>0</v>
      </c>
      <c r="AM143" s="387">
        <v>0</v>
      </c>
      <c r="AN143" s="387">
        <v>0</v>
      </c>
      <c r="AO143" s="387">
        <v>2</v>
      </c>
      <c r="AP143" s="387">
        <v>4</v>
      </c>
      <c r="AQ143" s="387">
        <v>0</v>
      </c>
      <c r="AR143" s="397">
        <v>0</v>
      </c>
      <c r="AS143" s="387"/>
      <c r="AT143" s="387"/>
      <c r="AU143" s="387"/>
      <c r="AV143" s="387"/>
      <c r="AW143" s="387"/>
      <c r="AX143" s="387"/>
      <c r="AY143" s="387"/>
      <c r="AZ143" s="387"/>
      <c r="BA143" s="387"/>
      <c r="BB143" s="387"/>
      <c r="BC143" s="387"/>
      <c r="BD143" s="387"/>
      <c r="BE143" s="387"/>
      <c r="BF143" s="387"/>
      <c r="BG143" s="398"/>
      <c r="BH143" s="398"/>
      <c r="BI143" s="398"/>
      <c r="BJ143" s="398"/>
      <c r="BK143" s="398"/>
      <c r="BL143" s="398"/>
      <c r="BM143" s="398"/>
      <c r="BN143" s="398"/>
      <c r="BO143" s="398"/>
      <c r="BP143" s="398"/>
      <c r="BQ143" s="398"/>
      <c r="BR143" s="398"/>
      <c r="BS143" s="398"/>
      <c r="BT143" s="398"/>
      <c r="BU143" s="398"/>
      <c r="BV143" s="398"/>
      <c r="BW143" s="398"/>
      <c r="BX143" s="398"/>
      <c r="BY143" s="398"/>
      <c r="BZ143" s="398"/>
    </row>
    <row r="144" spans="1:78" s="395" customFormat="1" ht="12" customHeight="1">
      <c r="A144" s="437" t="s">
        <v>601</v>
      </c>
      <c r="B144" s="396"/>
      <c r="C144" s="449" t="s">
        <v>10</v>
      </c>
      <c r="D144" s="387">
        <v>0</v>
      </c>
      <c r="E144" s="387">
        <v>0</v>
      </c>
      <c r="F144" s="387">
        <v>0</v>
      </c>
      <c r="G144" s="387">
        <v>0</v>
      </c>
      <c r="H144" s="387">
        <v>0</v>
      </c>
      <c r="I144" s="397">
        <v>0</v>
      </c>
      <c r="J144" s="387">
        <v>0</v>
      </c>
      <c r="K144" s="387">
        <v>0</v>
      </c>
      <c r="L144" s="387">
        <v>0</v>
      </c>
      <c r="M144" s="387">
        <v>0</v>
      </c>
      <c r="N144" s="387">
        <v>0</v>
      </c>
      <c r="O144" s="387">
        <v>0</v>
      </c>
      <c r="P144" s="397">
        <v>0</v>
      </c>
      <c r="Q144" s="387">
        <v>0</v>
      </c>
      <c r="R144" s="387">
        <v>0</v>
      </c>
      <c r="S144" s="387">
        <v>0</v>
      </c>
      <c r="T144" s="387">
        <v>0</v>
      </c>
      <c r="U144" s="387">
        <v>0</v>
      </c>
      <c r="V144" s="387">
        <v>0</v>
      </c>
      <c r="W144" s="387">
        <v>0</v>
      </c>
      <c r="X144" s="387">
        <v>0</v>
      </c>
      <c r="Y144" s="387">
        <v>0</v>
      </c>
      <c r="Z144" s="387">
        <v>0</v>
      </c>
      <c r="AA144" s="387">
        <v>0</v>
      </c>
      <c r="AB144" s="387">
        <v>0</v>
      </c>
      <c r="AC144" s="387">
        <v>1</v>
      </c>
      <c r="AD144" s="387">
        <v>5</v>
      </c>
      <c r="AE144" s="387">
        <v>0</v>
      </c>
      <c r="AF144" s="387">
        <v>0</v>
      </c>
      <c r="AG144" s="387">
        <v>1</v>
      </c>
      <c r="AH144" s="387">
        <v>0</v>
      </c>
      <c r="AI144" s="387">
        <v>0</v>
      </c>
      <c r="AJ144" s="387">
        <v>0</v>
      </c>
      <c r="AK144" s="387">
        <v>0</v>
      </c>
      <c r="AL144" s="387">
        <v>0</v>
      </c>
      <c r="AM144" s="387">
        <v>0</v>
      </c>
      <c r="AN144" s="387">
        <v>0</v>
      </c>
      <c r="AO144" s="387">
        <v>0</v>
      </c>
      <c r="AP144" s="387">
        <v>0</v>
      </c>
      <c r="AQ144" s="387">
        <v>0</v>
      </c>
      <c r="AR144" s="397">
        <v>0</v>
      </c>
      <c r="AS144" s="387"/>
      <c r="AT144" s="387"/>
      <c r="AU144" s="387"/>
      <c r="AV144" s="387"/>
      <c r="AW144" s="387"/>
      <c r="AX144" s="387"/>
      <c r="AY144" s="387"/>
      <c r="AZ144" s="387"/>
      <c r="BA144" s="387"/>
      <c r="BB144" s="387"/>
      <c r="BC144" s="387"/>
      <c r="BD144" s="387"/>
      <c r="BE144" s="387"/>
      <c r="BF144" s="387"/>
      <c r="BG144" s="398"/>
      <c r="BH144" s="398"/>
      <c r="BI144" s="398"/>
      <c r="BJ144" s="398"/>
      <c r="BK144" s="398"/>
      <c r="BL144" s="398"/>
      <c r="BM144" s="398"/>
      <c r="BN144" s="398"/>
      <c r="BO144" s="398"/>
      <c r="BP144" s="398"/>
      <c r="BQ144" s="398"/>
      <c r="BR144" s="398"/>
      <c r="BS144" s="398"/>
      <c r="BT144" s="398"/>
      <c r="BU144" s="398"/>
      <c r="BV144" s="398"/>
      <c r="BW144" s="398"/>
      <c r="BX144" s="398"/>
      <c r="BY144" s="398"/>
      <c r="BZ144" s="398"/>
    </row>
    <row r="145" spans="1:78" s="395" customFormat="1" ht="12" customHeight="1">
      <c r="A145" s="444" t="s">
        <v>308</v>
      </c>
      <c r="B145" s="406"/>
      <c r="C145" s="387"/>
      <c r="D145" s="387"/>
      <c r="E145" s="387"/>
      <c r="F145" s="387"/>
      <c r="G145" s="387"/>
      <c r="H145" s="387"/>
      <c r="I145" s="397"/>
      <c r="J145" s="387"/>
      <c r="K145" s="387"/>
      <c r="L145" s="387"/>
      <c r="M145" s="387"/>
      <c r="N145" s="387"/>
      <c r="O145" s="387"/>
      <c r="P145" s="397"/>
      <c r="Q145" s="387"/>
      <c r="R145" s="387"/>
      <c r="S145" s="387"/>
      <c r="T145" s="387"/>
      <c r="U145" s="387"/>
      <c r="V145" s="387"/>
      <c r="W145" s="387"/>
      <c r="X145" s="387"/>
      <c r="Y145" s="387"/>
      <c r="Z145" s="387"/>
      <c r="AA145" s="387"/>
      <c r="AB145" s="387"/>
      <c r="AC145" s="387"/>
      <c r="AD145" s="387"/>
      <c r="AE145" s="387"/>
      <c r="AF145" s="387"/>
      <c r="AG145" s="387"/>
      <c r="AH145" s="387"/>
      <c r="AI145" s="387"/>
      <c r="AJ145" s="387"/>
      <c r="AK145" s="387"/>
      <c r="AL145" s="387"/>
      <c r="AM145" s="387"/>
      <c r="AN145" s="387"/>
      <c r="AO145" s="387"/>
      <c r="AP145" s="387"/>
      <c r="AQ145" s="387"/>
      <c r="AR145" s="397"/>
      <c r="AS145" s="387"/>
      <c r="AT145" s="387"/>
      <c r="AU145" s="387"/>
      <c r="AV145" s="387"/>
      <c r="AW145" s="387"/>
      <c r="AX145" s="387"/>
      <c r="AY145" s="387"/>
      <c r="AZ145" s="387"/>
      <c r="BA145" s="387"/>
      <c r="BB145" s="387"/>
      <c r="BC145" s="387"/>
      <c r="BD145" s="387"/>
      <c r="BE145" s="387"/>
      <c r="BF145" s="387"/>
      <c r="BG145" s="398"/>
      <c r="BH145" s="398"/>
      <c r="BI145" s="398"/>
      <c r="BJ145" s="398"/>
      <c r="BK145" s="398"/>
      <c r="BL145" s="398"/>
      <c r="BM145" s="398"/>
      <c r="BN145" s="398"/>
      <c r="BO145" s="398"/>
      <c r="BP145" s="398"/>
      <c r="BQ145" s="398"/>
      <c r="BR145" s="398"/>
      <c r="BS145" s="398"/>
      <c r="BT145" s="398"/>
      <c r="BU145" s="398"/>
      <c r="BV145" s="398"/>
      <c r="BW145" s="398"/>
      <c r="BX145" s="398"/>
      <c r="BY145" s="398"/>
      <c r="BZ145" s="398"/>
    </row>
    <row r="146" spans="1:78" s="395" customFormat="1" ht="12" customHeight="1">
      <c r="A146" s="437" t="s">
        <v>602</v>
      </c>
      <c r="B146" s="403" t="s">
        <v>41</v>
      </c>
      <c r="C146" s="449" t="s">
        <v>10</v>
      </c>
      <c r="D146" s="387">
        <v>0</v>
      </c>
      <c r="E146" s="387">
        <v>0</v>
      </c>
      <c r="F146" s="387">
        <v>1</v>
      </c>
      <c r="G146" s="387">
        <v>0</v>
      </c>
      <c r="H146" s="387">
        <v>0</v>
      </c>
      <c r="I146" s="397">
        <v>1</v>
      </c>
      <c r="J146" s="387">
        <v>8</v>
      </c>
      <c r="K146" s="387">
        <v>11</v>
      </c>
      <c r="L146" s="387">
        <v>1</v>
      </c>
      <c r="M146" s="387">
        <v>2</v>
      </c>
      <c r="N146" s="387">
        <v>6</v>
      </c>
      <c r="O146" s="387">
        <v>0</v>
      </c>
      <c r="P146" s="397">
        <v>3</v>
      </c>
      <c r="Q146" s="387">
        <v>1</v>
      </c>
      <c r="R146" s="387">
        <v>0</v>
      </c>
      <c r="S146" s="387">
        <v>2</v>
      </c>
      <c r="T146" s="387">
        <v>0</v>
      </c>
      <c r="U146" s="387">
        <v>2</v>
      </c>
      <c r="V146" s="387">
        <v>3</v>
      </c>
      <c r="W146" s="387">
        <v>0</v>
      </c>
      <c r="X146" s="387">
        <v>0</v>
      </c>
      <c r="Y146" s="387">
        <v>1</v>
      </c>
      <c r="Z146" s="387">
        <v>2</v>
      </c>
      <c r="AA146" s="387">
        <v>1</v>
      </c>
      <c r="AB146" s="387">
        <v>0</v>
      </c>
      <c r="AC146" s="387">
        <v>1</v>
      </c>
      <c r="AD146" s="387">
        <v>0</v>
      </c>
      <c r="AE146" s="387">
        <v>0</v>
      </c>
      <c r="AF146" s="387">
        <v>1</v>
      </c>
      <c r="AG146" s="387">
        <v>0</v>
      </c>
      <c r="AH146" s="387">
        <v>0</v>
      </c>
      <c r="AI146" s="387">
        <v>0</v>
      </c>
      <c r="AJ146" s="387">
        <v>1</v>
      </c>
      <c r="AK146" s="387">
        <v>0</v>
      </c>
      <c r="AL146" s="387">
        <v>0</v>
      </c>
      <c r="AM146" s="387">
        <v>0</v>
      </c>
      <c r="AN146" s="387">
        <v>1</v>
      </c>
      <c r="AO146" s="387">
        <v>0</v>
      </c>
      <c r="AP146" s="387">
        <v>0</v>
      </c>
      <c r="AQ146" s="387">
        <v>0</v>
      </c>
      <c r="AR146" s="397">
        <v>1</v>
      </c>
      <c r="AS146" s="387"/>
      <c r="AT146" s="387"/>
      <c r="AU146" s="387"/>
      <c r="AV146" s="387"/>
      <c r="AW146" s="387"/>
      <c r="AX146" s="387"/>
      <c r="AY146" s="387"/>
      <c r="AZ146" s="387"/>
      <c r="BA146" s="387"/>
      <c r="BB146" s="387"/>
      <c r="BC146" s="387"/>
      <c r="BD146" s="387"/>
      <c r="BE146" s="387"/>
      <c r="BF146" s="387"/>
      <c r="BG146" s="398"/>
      <c r="BH146" s="398"/>
      <c r="BI146" s="398"/>
      <c r="BJ146" s="398"/>
      <c r="BK146" s="398"/>
      <c r="BL146" s="398"/>
      <c r="BM146" s="398"/>
      <c r="BN146" s="398"/>
      <c r="BO146" s="398"/>
      <c r="BP146" s="398"/>
      <c r="BQ146" s="398"/>
      <c r="BR146" s="398"/>
      <c r="BS146" s="398"/>
      <c r="BT146" s="398"/>
      <c r="BU146" s="398"/>
      <c r="BV146" s="398"/>
      <c r="BW146" s="398"/>
      <c r="BX146" s="398"/>
      <c r="BY146" s="398"/>
      <c r="BZ146" s="398"/>
    </row>
    <row r="147" spans="1:78" s="395" customFormat="1" ht="12" customHeight="1">
      <c r="A147" s="437" t="s">
        <v>603</v>
      </c>
      <c r="B147" s="396"/>
      <c r="C147" s="449" t="s">
        <v>10</v>
      </c>
      <c r="D147" s="387">
        <v>0</v>
      </c>
      <c r="E147" s="387">
        <v>0</v>
      </c>
      <c r="F147" s="387">
        <v>0</v>
      </c>
      <c r="G147" s="387">
        <v>0</v>
      </c>
      <c r="H147" s="387">
        <v>0</v>
      </c>
      <c r="I147" s="397">
        <v>0</v>
      </c>
      <c r="J147" s="387">
        <v>0</v>
      </c>
      <c r="K147" s="387">
        <v>0</v>
      </c>
      <c r="L147" s="387">
        <v>0</v>
      </c>
      <c r="M147" s="387">
        <v>0</v>
      </c>
      <c r="N147" s="387">
        <v>0</v>
      </c>
      <c r="O147" s="387">
        <v>0</v>
      </c>
      <c r="P147" s="397">
        <v>0</v>
      </c>
      <c r="Q147" s="387">
        <v>0</v>
      </c>
      <c r="R147" s="387">
        <v>0</v>
      </c>
      <c r="S147" s="387">
        <v>0</v>
      </c>
      <c r="T147" s="387">
        <v>0</v>
      </c>
      <c r="U147" s="387">
        <v>0</v>
      </c>
      <c r="V147" s="387">
        <v>0</v>
      </c>
      <c r="W147" s="387">
        <v>0</v>
      </c>
      <c r="X147" s="387">
        <v>1</v>
      </c>
      <c r="Y147" s="387">
        <v>1</v>
      </c>
      <c r="Z147" s="387">
        <v>0</v>
      </c>
      <c r="AA147" s="387">
        <v>1</v>
      </c>
      <c r="AB147" s="387">
        <v>0</v>
      </c>
      <c r="AC147" s="387">
        <v>1</v>
      </c>
      <c r="AD147" s="387">
        <v>0</v>
      </c>
      <c r="AE147" s="387">
        <v>0</v>
      </c>
      <c r="AF147" s="387">
        <v>0</v>
      </c>
      <c r="AG147" s="387">
        <v>0</v>
      </c>
      <c r="AH147" s="387">
        <v>0</v>
      </c>
      <c r="AI147" s="387">
        <v>0</v>
      </c>
      <c r="AJ147" s="387">
        <v>0</v>
      </c>
      <c r="AK147" s="387">
        <v>0</v>
      </c>
      <c r="AL147" s="387">
        <v>0</v>
      </c>
      <c r="AM147" s="387">
        <v>1</v>
      </c>
      <c r="AN147" s="387">
        <v>0</v>
      </c>
      <c r="AO147" s="387">
        <v>0</v>
      </c>
      <c r="AP147" s="387">
        <v>0</v>
      </c>
      <c r="AQ147" s="387">
        <v>0</v>
      </c>
      <c r="AR147" s="397">
        <v>0</v>
      </c>
      <c r="AS147" s="387"/>
      <c r="AT147" s="387"/>
      <c r="AU147" s="387"/>
      <c r="AV147" s="387"/>
      <c r="AW147" s="387"/>
      <c r="AX147" s="387"/>
      <c r="AY147" s="387"/>
      <c r="AZ147" s="387"/>
      <c r="BA147" s="387"/>
      <c r="BB147" s="387"/>
      <c r="BC147" s="387"/>
      <c r="BD147" s="387"/>
      <c r="BE147" s="387"/>
      <c r="BF147" s="387"/>
      <c r="BG147" s="398"/>
      <c r="BH147" s="398"/>
      <c r="BI147" s="398"/>
      <c r="BJ147" s="398"/>
      <c r="BK147" s="398"/>
      <c r="BL147" s="398"/>
      <c r="BM147" s="398"/>
      <c r="BN147" s="398"/>
      <c r="BO147" s="398"/>
      <c r="BP147" s="398"/>
      <c r="BQ147" s="398"/>
      <c r="BR147" s="398"/>
      <c r="BS147" s="398"/>
      <c r="BT147" s="398"/>
      <c r="BU147" s="398"/>
      <c r="BV147" s="398"/>
      <c r="BW147" s="398"/>
      <c r="BX147" s="398"/>
      <c r="BY147" s="398"/>
      <c r="BZ147" s="398"/>
    </row>
    <row r="148" spans="1:78" s="395" customFormat="1" ht="12" customHeight="1">
      <c r="A148" s="437" t="s">
        <v>604</v>
      </c>
      <c r="B148" s="396"/>
      <c r="C148" s="387"/>
      <c r="D148" s="387">
        <v>0</v>
      </c>
      <c r="E148" s="387">
        <v>0</v>
      </c>
      <c r="F148" s="387">
        <v>1</v>
      </c>
      <c r="G148" s="387">
        <v>1</v>
      </c>
      <c r="H148" s="387">
        <v>1</v>
      </c>
      <c r="I148" s="397">
        <v>1</v>
      </c>
      <c r="J148" s="387">
        <v>1</v>
      </c>
      <c r="K148" s="387">
        <v>4</v>
      </c>
      <c r="L148" s="387">
        <v>1</v>
      </c>
      <c r="M148" s="387">
        <v>1</v>
      </c>
      <c r="N148" s="387">
        <v>0</v>
      </c>
      <c r="O148" s="387">
        <v>0</v>
      </c>
      <c r="P148" s="397">
        <v>1</v>
      </c>
      <c r="Q148" s="387">
        <v>17</v>
      </c>
      <c r="R148" s="387">
        <v>5</v>
      </c>
      <c r="S148" s="387">
        <v>1</v>
      </c>
      <c r="T148" s="387">
        <v>3</v>
      </c>
      <c r="U148" s="387">
        <v>0</v>
      </c>
      <c r="V148" s="387">
        <v>0</v>
      </c>
      <c r="W148" s="387">
        <v>7</v>
      </c>
      <c r="X148" s="387">
        <v>2</v>
      </c>
      <c r="Y148" s="387">
        <v>2</v>
      </c>
      <c r="Z148" s="387">
        <v>0</v>
      </c>
      <c r="AA148" s="387">
        <v>1</v>
      </c>
      <c r="AB148" s="387">
        <v>2</v>
      </c>
      <c r="AC148" s="387">
        <v>2</v>
      </c>
      <c r="AD148" s="387">
        <v>0</v>
      </c>
      <c r="AE148" s="387">
        <v>1</v>
      </c>
      <c r="AF148" s="387">
        <v>0</v>
      </c>
      <c r="AG148" s="387">
        <v>1</v>
      </c>
      <c r="AH148" s="387">
        <v>1</v>
      </c>
      <c r="AI148" s="387">
        <v>0</v>
      </c>
      <c r="AJ148" s="387">
        <v>0</v>
      </c>
      <c r="AK148" s="387">
        <v>0</v>
      </c>
      <c r="AL148" s="387">
        <v>0</v>
      </c>
      <c r="AM148" s="387">
        <v>0</v>
      </c>
      <c r="AN148" s="387">
        <v>1</v>
      </c>
      <c r="AO148" s="387">
        <v>0</v>
      </c>
      <c r="AP148" s="387">
        <v>1</v>
      </c>
      <c r="AQ148" s="387">
        <v>0</v>
      </c>
      <c r="AR148" s="397">
        <v>0</v>
      </c>
      <c r="AS148" s="387"/>
      <c r="AT148" s="387"/>
      <c r="AU148" s="387"/>
      <c r="AV148" s="387"/>
      <c r="AW148" s="387"/>
      <c r="AX148" s="387"/>
      <c r="AY148" s="387"/>
      <c r="AZ148" s="387"/>
      <c r="BA148" s="387"/>
      <c r="BB148" s="387"/>
      <c r="BC148" s="387"/>
      <c r="BD148" s="387"/>
      <c r="BE148" s="387"/>
      <c r="BF148" s="387"/>
      <c r="BG148" s="398"/>
      <c r="BH148" s="398"/>
      <c r="BI148" s="398"/>
      <c r="BJ148" s="398"/>
      <c r="BK148" s="398"/>
      <c r="BL148" s="398"/>
      <c r="BM148" s="398"/>
      <c r="BN148" s="398"/>
      <c r="BO148" s="398"/>
      <c r="BP148" s="398"/>
      <c r="BQ148" s="398"/>
      <c r="BR148" s="398"/>
      <c r="BS148" s="398"/>
      <c r="BT148" s="398"/>
      <c r="BU148" s="398"/>
      <c r="BV148" s="398"/>
      <c r="BW148" s="398"/>
      <c r="BX148" s="398"/>
      <c r="BY148" s="398"/>
      <c r="BZ148" s="398"/>
    </row>
    <row r="149" spans="1:78" s="395" customFormat="1" ht="12" customHeight="1">
      <c r="A149" s="444" t="s">
        <v>309</v>
      </c>
      <c r="B149" s="406"/>
      <c r="C149" s="387"/>
      <c r="D149" s="387"/>
      <c r="E149" s="387"/>
      <c r="F149" s="387"/>
      <c r="G149" s="387"/>
      <c r="H149" s="387"/>
      <c r="I149" s="397"/>
      <c r="J149" s="387"/>
      <c r="K149" s="387"/>
      <c r="L149" s="387"/>
      <c r="M149" s="387"/>
      <c r="N149" s="387"/>
      <c r="O149" s="387"/>
      <c r="P149" s="397"/>
      <c r="Q149" s="387"/>
      <c r="R149" s="387"/>
      <c r="S149" s="387"/>
      <c r="T149" s="387"/>
      <c r="U149" s="387"/>
      <c r="V149" s="387"/>
      <c r="W149" s="387"/>
      <c r="X149" s="387"/>
      <c r="Y149" s="387"/>
      <c r="Z149" s="387"/>
      <c r="AA149" s="387"/>
      <c r="AB149" s="387"/>
      <c r="AC149" s="387"/>
      <c r="AD149" s="387"/>
      <c r="AE149" s="387"/>
      <c r="AF149" s="387"/>
      <c r="AG149" s="387"/>
      <c r="AH149" s="387"/>
      <c r="AI149" s="387"/>
      <c r="AJ149" s="387"/>
      <c r="AK149" s="387"/>
      <c r="AL149" s="387"/>
      <c r="AM149" s="387"/>
      <c r="AN149" s="387"/>
      <c r="AO149" s="387"/>
      <c r="AP149" s="387"/>
      <c r="AQ149" s="387"/>
      <c r="AR149" s="397"/>
      <c r="AS149" s="387"/>
      <c r="AT149" s="387"/>
      <c r="AU149" s="387"/>
      <c r="AV149" s="387"/>
      <c r="AW149" s="387"/>
      <c r="AX149" s="387"/>
      <c r="AY149" s="387"/>
      <c r="AZ149" s="387"/>
      <c r="BA149" s="387"/>
      <c r="BB149" s="387"/>
      <c r="BC149" s="387"/>
      <c r="BD149" s="387"/>
      <c r="BE149" s="387"/>
      <c r="BF149" s="387"/>
      <c r="BG149" s="398"/>
      <c r="BH149" s="398"/>
      <c r="BI149" s="398"/>
      <c r="BJ149" s="398"/>
      <c r="BK149" s="398"/>
      <c r="BL149" s="398"/>
      <c r="BM149" s="398"/>
      <c r="BN149" s="398"/>
      <c r="BO149" s="398"/>
      <c r="BP149" s="398"/>
      <c r="BQ149" s="398"/>
      <c r="BR149" s="398"/>
      <c r="BS149" s="398"/>
      <c r="BT149" s="398"/>
      <c r="BU149" s="398"/>
      <c r="BV149" s="398"/>
      <c r="BW149" s="398"/>
      <c r="BX149" s="398"/>
      <c r="BY149" s="398"/>
      <c r="BZ149" s="398"/>
    </row>
    <row r="150" spans="1:78" s="395" customFormat="1" ht="12" customHeight="1">
      <c r="A150" s="437" t="s">
        <v>605</v>
      </c>
      <c r="B150" s="387"/>
      <c r="C150" s="387"/>
      <c r="D150" s="387">
        <v>0</v>
      </c>
      <c r="E150" s="387">
        <v>0</v>
      </c>
      <c r="F150" s="387">
        <v>0</v>
      </c>
      <c r="G150" s="387">
        <v>0</v>
      </c>
      <c r="H150" s="387">
        <v>0</v>
      </c>
      <c r="I150" s="397">
        <v>0</v>
      </c>
      <c r="J150" s="387">
        <v>0</v>
      </c>
      <c r="K150" s="387">
        <v>0</v>
      </c>
      <c r="L150" s="387">
        <v>0</v>
      </c>
      <c r="M150" s="387">
        <v>0</v>
      </c>
      <c r="N150" s="387">
        <v>0</v>
      </c>
      <c r="O150" s="387">
        <v>0</v>
      </c>
      <c r="P150" s="397">
        <v>0</v>
      </c>
      <c r="Q150" s="387">
        <v>0</v>
      </c>
      <c r="R150" s="387">
        <v>1</v>
      </c>
      <c r="S150" s="387">
        <v>0</v>
      </c>
      <c r="T150" s="387">
        <v>0</v>
      </c>
      <c r="U150" s="387">
        <v>1</v>
      </c>
      <c r="V150" s="387">
        <v>1</v>
      </c>
      <c r="W150" s="387">
        <v>2</v>
      </c>
      <c r="X150" s="387">
        <v>0</v>
      </c>
      <c r="Y150" s="387">
        <v>7</v>
      </c>
      <c r="Z150" s="387">
        <v>5</v>
      </c>
      <c r="AA150" s="387">
        <v>3</v>
      </c>
      <c r="AB150" s="387">
        <v>0</v>
      </c>
      <c r="AC150" s="387">
        <v>0</v>
      </c>
      <c r="AD150" s="387">
        <v>0</v>
      </c>
      <c r="AE150" s="387">
        <v>0</v>
      </c>
      <c r="AF150" s="387">
        <v>0</v>
      </c>
      <c r="AG150" s="387">
        <v>1</v>
      </c>
      <c r="AH150" s="387">
        <v>1</v>
      </c>
      <c r="AI150" s="387">
        <v>5</v>
      </c>
      <c r="AJ150" s="387">
        <v>7</v>
      </c>
      <c r="AK150" s="387">
        <v>12</v>
      </c>
      <c r="AL150" s="387">
        <v>2</v>
      </c>
      <c r="AM150" s="387">
        <v>7</v>
      </c>
      <c r="AN150" s="387">
        <v>2</v>
      </c>
      <c r="AO150" s="387">
        <v>0</v>
      </c>
      <c r="AP150" s="387">
        <v>1</v>
      </c>
      <c r="AQ150" s="387">
        <v>1</v>
      </c>
      <c r="AR150" s="397">
        <v>0</v>
      </c>
      <c r="AS150" s="387"/>
      <c r="AT150" s="387"/>
      <c r="AU150" s="387"/>
      <c r="AV150" s="387"/>
      <c r="AW150" s="387"/>
      <c r="AX150" s="387"/>
      <c r="AY150" s="387"/>
      <c r="AZ150" s="387"/>
      <c r="BA150" s="387"/>
      <c r="BB150" s="387"/>
      <c r="BC150" s="387"/>
      <c r="BD150" s="387"/>
      <c r="BE150" s="387"/>
      <c r="BF150" s="387"/>
      <c r="BG150" s="398"/>
      <c r="BH150" s="398"/>
      <c r="BI150" s="398"/>
      <c r="BJ150" s="398"/>
      <c r="BK150" s="398"/>
      <c r="BL150" s="398"/>
      <c r="BM150" s="398"/>
      <c r="BN150" s="398"/>
      <c r="BO150" s="398"/>
      <c r="BP150" s="398"/>
      <c r="BQ150" s="398"/>
      <c r="BR150" s="398"/>
      <c r="BS150" s="398"/>
      <c r="BT150" s="398"/>
      <c r="BU150" s="398"/>
      <c r="BV150" s="398"/>
      <c r="BW150" s="398"/>
      <c r="BX150" s="398"/>
      <c r="BY150" s="398"/>
      <c r="BZ150" s="398"/>
    </row>
    <row r="151" spans="1:78" s="395" customFormat="1" ht="12" customHeight="1">
      <c r="A151" s="437" t="s">
        <v>606</v>
      </c>
      <c r="B151" s="396" t="s">
        <v>185</v>
      </c>
      <c r="C151" s="449" t="s">
        <v>10</v>
      </c>
      <c r="D151" s="387">
        <v>0</v>
      </c>
      <c r="E151" s="387">
        <v>0</v>
      </c>
      <c r="F151" s="387">
        <v>0</v>
      </c>
      <c r="G151" s="387">
        <v>0</v>
      </c>
      <c r="H151" s="387">
        <v>0</v>
      </c>
      <c r="I151" s="397">
        <v>0</v>
      </c>
      <c r="J151" s="387">
        <v>0</v>
      </c>
      <c r="K151" s="387">
        <v>3</v>
      </c>
      <c r="L151" s="387">
        <v>0</v>
      </c>
      <c r="M151" s="387">
        <v>1</v>
      </c>
      <c r="N151" s="387">
        <v>0</v>
      </c>
      <c r="O151" s="387">
        <v>0</v>
      </c>
      <c r="P151" s="397">
        <v>0</v>
      </c>
      <c r="Q151" s="387">
        <v>1</v>
      </c>
      <c r="R151" s="387">
        <v>0</v>
      </c>
      <c r="S151" s="387">
        <v>1</v>
      </c>
      <c r="T151" s="387">
        <v>4</v>
      </c>
      <c r="U151" s="387">
        <v>1</v>
      </c>
      <c r="V151" s="387">
        <v>1</v>
      </c>
      <c r="W151" s="387">
        <v>0</v>
      </c>
      <c r="X151" s="387">
        <v>1</v>
      </c>
      <c r="Y151" s="387">
        <v>1</v>
      </c>
      <c r="Z151" s="387">
        <v>0</v>
      </c>
      <c r="AA151" s="387">
        <v>1</v>
      </c>
      <c r="AB151" s="387">
        <v>0</v>
      </c>
      <c r="AC151" s="387">
        <v>0</v>
      </c>
      <c r="AD151" s="387">
        <v>0</v>
      </c>
      <c r="AE151" s="387">
        <v>0</v>
      </c>
      <c r="AF151" s="387">
        <v>1</v>
      </c>
      <c r="AG151" s="387">
        <v>1</v>
      </c>
      <c r="AH151" s="387">
        <v>1</v>
      </c>
      <c r="AI151" s="387">
        <v>0</v>
      </c>
      <c r="AJ151" s="387">
        <v>0</v>
      </c>
      <c r="AK151" s="387">
        <v>0</v>
      </c>
      <c r="AL151" s="387">
        <v>0</v>
      </c>
      <c r="AM151" s="387">
        <v>1</v>
      </c>
      <c r="AN151" s="387">
        <v>0</v>
      </c>
      <c r="AO151" s="387">
        <v>2</v>
      </c>
      <c r="AP151" s="387">
        <v>0</v>
      </c>
      <c r="AQ151" s="387">
        <v>2</v>
      </c>
      <c r="AR151" s="397">
        <v>7</v>
      </c>
      <c r="AS151" s="387"/>
      <c r="AT151" s="387"/>
      <c r="AU151" s="387"/>
      <c r="AV151" s="387"/>
      <c r="AW151" s="387"/>
      <c r="AX151" s="387"/>
      <c r="AY151" s="387"/>
      <c r="AZ151" s="387"/>
      <c r="BA151" s="387"/>
      <c r="BB151" s="387"/>
      <c r="BC151" s="387"/>
      <c r="BD151" s="387"/>
      <c r="BE151" s="387"/>
      <c r="BF151" s="387"/>
      <c r="BG151" s="398"/>
      <c r="BH151" s="398"/>
      <c r="BI151" s="398"/>
      <c r="BJ151" s="398"/>
      <c r="BK151" s="398"/>
      <c r="BL151" s="398"/>
      <c r="BM151" s="398"/>
      <c r="BN151" s="398"/>
      <c r="BO151" s="398"/>
      <c r="BP151" s="398"/>
      <c r="BQ151" s="398"/>
      <c r="BR151" s="398"/>
      <c r="BS151" s="398"/>
      <c r="BT151" s="398"/>
      <c r="BU151" s="398"/>
      <c r="BV151" s="398"/>
      <c r="BW151" s="398"/>
      <c r="BX151" s="398"/>
      <c r="BY151" s="398"/>
      <c r="BZ151" s="398"/>
    </row>
    <row r="152" spans="1:78" s="395" customFormat="1" ht="12" customHeight="1">
      <c r="A152" s="437" t="s">
        <v>607</v>
      </c>
      <c r="B152" s="396" t="s">
        <v>185</v>
      </c>
      <c r="C152" s="449" t="s">
        <v>10</v>
      </c>
      <c r="D152" s="387">
        <v>0</v>
      </c>
      <c r="E152" s="387">
        <v>0</v>
      </c>
      <c r="F152" s="387">
        <v>0</v>
      </c>
      <c r="G152" s="387">
        <v>0</v>
      </c>
      <c r="H152" s="387">
        <v>0</v>
      </c>
      <c r="I152" s="397">
        <v>0</v>
      </c>
      <c r="J152" s="387">
        <v>0</v>
      </c>
      <c r="K152" s="387">
        <v>0</v>
      </c>
      <c r="L152" s="387">
        <v>0</v>
      </c>
      <c r="M152" s="387">
        <v>0</v>
      </c>
      <c r="N152" s="387">
        <v>0</v>
      </c>
      <c r="O152" s="387">
        <v>0</v>
      </c>
      <c r="P152" s="397">
        <v>0</v>
      </c>
      <c r="Q152" s="387">
        <v>1</v>
      </c>
      <c r="R152" s="387">
        <v>0</v>
      </c>
      <c r="S152" s="387">
        <v>0</v>
      </c>
      <c r="T152" s="387">
        <v>0</v>
      </c>
      <c r="U152" s="387">
        <v>0</v>
      </c>
      <c r="V152" s="387">
        <v>0</v>
      </c>
      <c r="W152" s="387">
        <v>0</v>
      </c>
      <c r="X152" s="387">
        <v>1</v>
      </c>
      <c r="Y152" s="387">
        <v>0</v>
      </c>
      <c r="Z152" s="387">
        <v>0</v>
      </c>
      <c r="AA152" s="387">
        <v>0</v>
      </c>
      <c r="AB152" s="387">
        <v>0</v>
      </c>
      <c r="AC152" s="387">
        <v>0</v>
      </c>
      <c r="AD152" s="387">
        <v>0</v>
      </c>
      <c r="AE152" s="387">
        <v>0</v>
      </c>
      <c r="AF152" s="387">
        <v>1</v>
      </c>
      <c r="AG152" s="387">
        <v>1</v>
      </c>
      <c r="AH152" s="387">
        <v>1</v>
      </c>
      <c r="AI152" s="387">
        <v>0</v>
      </c>
      <c r="AJ152" s="387">
        <v>0</v>
      </c>
      <c r="AK152" s="387">
        <v>0</v>
      </c>
      <c r="AL152" s="387">
        <v>0</v>
      </c>
      <c r="AM152" s="387">
        <v>0</v>
      </c>
      <c r="AN152" s="387">
        <v>0</v>
      </c>
      <c r="AO152" s="387">
        <v>2</v>
      </c>
      <c r="AP152" s="387">
        <v>6</v>
      </c>
      <c r="AQ152" s="387">
        <v>1</v>
      </c>
      <c r="AR152" s="397">
        <v>5</v>
      </c>
      <c r="AS152" s="387"/>
      <c r="AT152" s="387"/>
      <c r="AU152" s="387"/>
      <c r="AV152" s="387"/>
      <c r="AW152" s="387"/>
      <c r="AX152" s="387"/>
      <c r="AY152" s="387"/>
      <c r="AZ152" s="387"/>
      <c r="BA152" s="387"/>
      <c r="BB152" s="387"/>
      <c r="BC152" s="387"/>
      <c r="BD152" s="387"/>
      <c r="BE152" s="387"/>
      <c r="BF152" s="387"/>
      <c r="BG152" s="398"/>
      <c r="BH152" s="398"/>
      <c r="BI152" s="398"/>
      <c r="BJ152" s="398"/>
      <c r="BK152" s="398"/>
      <c r="BL152" s="398"/>
      <c r="BM152" s="398"/>
      <c r="BN152" s="398"/>
      <c r="BO152" s="398"/>
      <c r="BP152" s="398"/>
      <c r="BQ152" s="398"/>
      <c r="BR152" s="398"/>
      <c r="BS152" s="398"/>
      <c r="BT152" s="398"/>
      <c r="BU152" s="398"/>
      <c r="BV152" s="398"/>
      <c r="BW152" s="398"/>
      <c r="BX152" s="398"/>
      <c r="BY152" s="398"/>
      <c r="BZ152" s="398"/>
    </row>
    <row r="153" spans="1:78" s="395" customFormat="1" ht="12" customHeight="1">
      <c r="A153" s="437" t="s">
        <v>608</v>
      </c>
      <c r="B153" s="396"/>
      <c r="C153" s="387"/>
      <c r="D153" s="387">
        <v>0</v>
      </c>
      <c r="E153" s="387">
        <v>0</v>
      </c>
      <c r="F153" s="387">
        <v>0</v>
      </c>
      <c r="G153" s="387">
        <v>0</v>
      </c>
      <c r="H153" s="387">
        <v>0</v>
      </c>
      <c r="I153" s="397">
        <v>0</v>
      </c>
      <c r="J153" s="387">
        <v>0</v>
      </c>
      <c r="K153" s="387">
        <v>0</v>
      </c>
      <c r="L153" s="387">
        <v>0</v>
      </c>
      <c r="M153" s="387">
        <v>0</v>
      </c>
      <c r="N153" s="387">
        <v>0</v>
      </c>
      <c r="O153" s="387">
        <v>0</v>
      </c>
      <c r="P153" s="397">
        <v>0</v>
      </c>
      <c r="Q153" s="387">
        <v>0</v>
      </c>
      <c r="R153" s="387">
        <v>0</v>
      </c>
      <c r="S153" s="387">
        <v>0</v>
      </c>
      <c r="T153" s="387">
        <v>0</v>
      </c>
      <c r="U153" s="387">
        <v>0</v>
      </c>
      <c r="V153" s="387">
        <v>0</v>
      </c>
      <c r="W153" s="387">
        <v>0</v>
      </c>
      <c r="X153" s="387">
        <v>0</v>
      </c>
      <c r="Y153" s="387">
        <v>0</v>
      </c>
      <c r="Z153" s="387">
        <v>0</v>
      </c>
      <c r="AA153" s="387">
        <v>0</v>
      </c>
      <c r="AB153" s="387">
        <v>0</v>
      </c>
      <c r="AC153" s="387">
        <v>0</v>
      </c>
      <c r="AD153" s="387">
        <v>0</v>
      </c>
      <c r="AE153" s="387">
        <v>0</v>
      </c>
      <c r="AF153" s="387">
        <v>0</v>
      </c>
      <c r="AG153" s="387">
        <v>0</v>
      </c>
      <c r="AH153" s="387">
        <v>0</v>
      </c>
      <c r="AI153" s="387">
        <v>0</v>
      </c>
      <c r="AJ153" s="387">
        <v>0</v>
      </c>
      <c r="AK153" s="387">
        <v>0</v>
      </c>
      <c r="AL153" s="387">
        <v>0</v>
      </c>
      <c r="AM153" s="387">
        <v>1</v>
      </c>
      <c r="AN153" s="387">
        <v>0</v>
      </c>
      <c r="AO153" s="387">
        <v>0</v>
      </c>
      <c r="AP153" s="387">
        <v>0</v>
      </c>
      <c r="AQ153" s="387">
        <v>0</v>
      </c>
      <c r="AR153" s="397">
        <v>3</v>
      </c>
      <c r="AS153" s="387"/>
      <c r="AT153" s="387"/>
      <c r="AU153" s="387"/>
      <c r="AV153" s="387"/>
      <c r="AW153" s="387"/>
      <c r="AX153" s="387"/>
      <c r="AY153" s="387"/>
      <c r="AZ153" s="387"/>
      <c r="BA153" s="387"/>
      <c r="BB153" s="387"/>
      <c r="BC153" s="387"/>
      <c r="BD153" s="387"/>
      <c r="BE153" s="387"/>
      <c r="BF153" s="387"/>
      <c r="BG153" s="398"/>
      <c r="BH153" s="398"/>
      <c r="BI153" s="398"/>
      <c r="BJ153" s="398"/>
      <c r="BK153" s="398"/>
      <c r="BL153" s="398"/>
      <c r="BM153" s="398"/>
      <c r="BN153" s="398"/>
      <c r="BO153" s="398"/>
      <c r="BP153" s="398"/>
      <c r="BQ153" s="398"/>
      <c r="BR153" s="398"/>
      <c r="BS153" s="398"/>
      <c r="BT153" s="398"/>
      <c r="BU153" s="398"/>
      <c r="BV153" s="398"/>
      <c r="BW153" s="398"/>
      <c r="BX153" s="398"/>
      <c r="BY153" s="398"/>
      <c r="BZ153" s="398"/>
    </row>
    <row r="154" spans="1:78" s="395" customFormat="1" ht="12" customHeight="1">
      <c r="A154" s="437" t="s">
        <v>609</v>
      </c>
      <c r="B154" s="387"/>
      <c r="C154" s="387"/>
      <c r="D154" s="387">
        <v>0</v>
      </c>
      <c r="E154" s="387">
        <v>0</v>
      </c>
      <c r="F154" s="387">
        <v>0</v>
      </c>
      <c r="G154" s="387">
        <v>0</v>
      </c>
      <c r="H154" s="387">
        <v>0</v>
      </c>
      <c r="I154" s="397">
        <v>0</v>
      </c>
      <c r="J154" s="387">
        <v>0</v>
      </c>
      <c r="K154" s="387">
        <v>0</v>
      </c>
      <c r="L154" s="387">
        <v>0</v>
      </c>
      <c r="M154" s="387">
        <v>0</v>
      </c>
      <c r="N154" s="387">
        <v>0</v>
      </c>
      <c r="O154" s="387">
        <v>0</v>
      </c>
      <c r="P154" s="397">
        <v>0</v>
      </c>
      <c r="Q154" s="387">
        <v>0</v>
      </c>
      <c r="R154" s="387">
        <v>0</v>
      </c>
      <c r="S154" s="387">
        <v>0</v>
      </c>
      <c r="T154" s="387">
        <v>0</v>
      </c>
      <c r="U154" s="387">
        <v>0</v>
      </c>
      <c r="V154" s="387">
        <v>0</v>
      </c>
      <c r="W154" s="387">
        <v>0</v>
      </c>
      <c r="X154" s="387">
        <v>0</v>
      </c>
      <c r="Y154" s="387">
        <v>0</v>
      </c>
      <c r="Z154" s="387">
        <v>0</v>
      </c>
      <c r="AA154" s="387">
        <v>0</v>
      </c>
      <c r="AB154" s="387">
        <v>0</v>
      </c>
      <c r="AC154" s="387">
        <v>0</v>
      </c>
      <c r="AD154" s="387">
        <v>0</v>
      </c>
      <c r="AE154" s="387">
        <v>0</v>
      </c>
      <c r="AF154" s="387">
        <v>0</v>
      </c>
      <c r="AG154" s="387">
        <v>0</v>
      </c>
      <c r="AH154" s="387">
        <v>0</v>
      </c>
      <c r="AI154" s="387">
        <v>0</v>
      </c>
      <c r="AJ154" s="387">
        <v>0</v>
      </c>
      <c r="AK154" s="387">
        <v>0</v>
      </c>
      <c r="AL154" s="387">
        <v>0</v>
      </c>
      <c r="AM154" s="387">
        <v>0</v>
      </c>
      <c r="AN154" s="387">
        <v>0</v>
      </c>
      <c r="AO154" s="387">
        <v>0</v>
      </c>
      <c r="AP154" s="387">
        <v>0</v>
      </c>
      <c r="AQ154" s="387">
        <v>0</v>
      </c>
      <c r="AR154" s="397">
        <v>3</v>
      </c>
      <c r="AS154" s="387"/>
      <c r="AT154" s="387"/>
      <c r="AU154" s="387"/>
      <c r="AV154" s="387"/>
      <c r="AW154" s="387"/>
      <c r="AX154" s="387"/>
      <c r="AY154" s="387"/>
      <c r="AZ154" s="387"/>
      <c r="BA154" s="387"/>
      <c r="BB154" s="387"/>
      <c r="BC154" s="387"/>
      <c r="BD154" s="387"/>
      <c r="BE154" s="387"/>
      <c r="BF154" s="387"/>
      <c r="BG154" s="398"/>
      <c r="BH154" s="398"/>
      <c r="BI154" s="398"/>
      <c r="BJ154" s="398"/>
      <c r="BK154" s="398"/>
      <c r="BL154" s="398"/>
      <c r="BM154" s="398"/>
      <c r="BN154" s="398"/>
      <c r="BO154" s="398"/>
      <c r="BP154" s="398"/>
      <c r="BQ154" s="398"/>
      <c r="BR154" s="398"/>
      <c r="BS154" s="398"/>
      <c r="BT154" s="398"/>
      <c r="BU154" s="398"/>
      <c r="BV154" s="398"/>
      <c r="BW154" s="398"/>
      <c r="BX154" s="398"/>
      <c r="BY154" s="398"/>
      <c r="BZ154" s="398"/>
    </row>
    <row r="155" spans="1:78" s="395" customFormat="1" ht="12" customHeight="1">
      <c r="A155" s="438" t="s">
        <v>610</v>
      </c>
      <c r="B155" s="402"/>
      <c r="C155" s="402"/>
      <c r="D155" s="387">
        <v>2</v>
      </c>
      <c r="E155" s="387">
        <v>0</v>
      </c>
      <c r="F155" s="387">
        <v>0</v>
      </c>
      <c r="G155" s="387">
        <v>1</v>
      </c>
      <c r="H155" s="387">
        <v>0</v>
      </c>
      <c r="I155" s="397">
        <v>0</v>
      </c>
      <c r="J155" s="387">
        <v>0</v>
      </c>
      <c r="K155" s="387">
        <v>0</v>
      </c>
      <c r="L155" s="387">
        <v>0</v>
      </c>
      <c r="M155" s="387">
        <v>0</v>
      </c>
      <c r="N155" s="387">
        <v>0</v>
      </c>
      <c r="O155" s="387">
        <v>0</v>
      </c>
      <c r="P155" s="397">
        <v>0</v>
      </c>
      <c r="Q155" s="387">
        <v>0</v>
      </c>
      <c r="R155" s="387">
        <v>0</v>
      </c>
      <c r="S155" s="387">
        <v>0</v>
      </c>
      <c r="T155" s="387">
        <v>0</v>
      </c>
      <c r="U155" s="387">
        <v>0</v>
      </c>
      <c r="V155" s="387">
        <v>0</v>
      </c>
      <c r="W155" s="387">
        <v>0</v>
      </c>
      <c r="X155" s="387">
        <v>0</v>
      </c>
      <c r="Y155" s="387">
        <v>0</v>
      </c>
      <c r="Z155" s="387">
        <v>0</v>
      </c>
      <c r="AA155" s="387">
        <v>0</v>
      </c>
      <c r="AB155" s="387">
        <v>0</v>
      </c>
      <c r="AC155" s="387">
        <v>0</v>
      </c>
      <c r="AD155" s="387">
        <v>0</v>
      </c>
      <c r="AE155" s="387">
        <v>0</v>
      </c>
      <c r="AF155" s="387">
        <v>0</v>
      </c>
      <c r="AG155" s="387">
        <v>0</v>
      </c>
      <c r="AH155" s="387">
        <v>0</v>
      </c>
      <c r="AI155" s="387">
        <v>0</v>
      </c>
      <c r="AJ155" s="387">
        <v>0</v>
      </c>
      <c r="AK155" s="387">
        <v>0</v>
      </c>
      <c r="AL155" s="387">
        <v>0</v>
      </c>
      <c r="AM155" s="387">
        <v>0</v>
      </c>
      <c r="AN155" s="387">
        <v>0</v>
      </c>
      <c r="AO155" s="387">
        <v>0</v>
      </c>
      <c r="AP155" s="387">
        <v>0</v>
      </c>
      <c r="AQ155" s="387">
        <v>0</v>
      </c>
      <c r="AR155" s="397">
        <v>0</v>
      </c>
      <c r="AS155" s="387"/>
      <c r="AT155" s="387"/>
      <c r="AU155" s="387"/>
      <c r="AV155" s="387"/>
      <c r="AW155" s="387"/>
      <c r="AX155" s="387"/>
      <c r="AY155" s="387"/>
      <c r="AZ155" s="387"/>
      <c r="BA155" s="387"/>
      <c r="BB155" s="387"/>
      <c r="BC155" s="387"/>
      <c r="BD155" s="387"/>
      <c r="BE155" s="387"/>
      <c r="BF155" s="387"/>
      <c r="BG155" s="398"/>
      <c r="BH155" s="398"/>
      <c r="BI155" s="398"/>
      <c r="BJ155" s="398"/>
      <c r="BK155" s="398"/>
      <c r="BL155" s="398"/>
      <c r="BM155" s="398"/>
      <c r="BN155" s="398"/>
      <c r="BO155" s="398"/>
      <c r="BP155" s="398"/>
      <c r="BQ155" s="398"/>
      <c r="BR155" s="398"/>
      <c r="BS155" s="398"/>
      <c r="BT155" s="398"/>
      <c r="BU155" s="398"/>
      <c r="BV155" s="398"/>
      <c r="BW155" s="398"/>
      <c r="BX155" s="398"/>
      <c r="BY155" s="398"/>
      <c r="BZ155" s="398"/>
    </row>
    <row r="156" spans="1:78" s="395" customFormat="1" ht="12" customHeight="1">
      <c r="A156" s="437" t="s">
        <v>611</v>
      </c>
      <c r="B156" s="387"/>
      <c r="C156" s="451" t="s">
        <v>511</v>
      </c>
      <c r="D156" s="387">
        <v>0</v>
      </c>
      <c r="E156" s="387">
        <v>0</v>
      </c>
      <c r="F156" s="387">
        <v>0</v>
      </c>
      <c r="G156" s="387">
        <v>0</v>
      </c>
      <c r="H156" s="387">
        <v>0</v>
      </c>
      <c r="I156" s="397">
        <v>0</v>
      </c>
      <c r="J156" s="387">
        <v>0</v>
      </c>
      <c r="K156" s="387">
        <v>0</v>
      </c>
      <c r="L156" s="387">
        <v>1</v>
      </c>
      <c r="M156" s="387">
        <v>0</v>
      </c>
      <c r="N156" s="387">
        <v>0</v>
      </c>
      <c r="O156" s="387">
        <v>0</v>
      </c>
      <c r="P156" s="397">
        <v>0</v>
      </c>
      <c r="Q156" s="387">
        <v>0</v>
      </c>
      <c r="R156" s="387">
        <v>0</v>
      </c>
      <c r="S156" s="387">
        <v>0</v>
      </c>
      <c r="T156" s="387">
        <v>0</v>
      </c>
      <c r="U156" s="387">
        <v>0</v>
      </c>
      <c r="V156" s="387">
        <v>0</v>
      </c>
      <c r="W156" s="387">
        <v>0</v>
      </c>
      <c r="X156" s="387">
        <v>0</v>
      </c>
      <c r="Y156" s="387">
        <v>0</v>
      </c>
      <c r="Z156" s="387">
        <v>0</v>
      </c>
      <c r="AA156" s="387">
        <v>0</v>
      </c>
      <c r="AB156" s="387">
        <v>0</v>
      </c>
      <c r="AC156" s="387">
        <v>0</v>
      </c>
      <c r="AD156" s="387">
        <v>0</v>
      </c>
      <c r="AE156" s="387">
        <v>0</v>
      </c>
      <c r="AF156" s="387">
        <v>0</v>
      </c>
      <c r="AG156" s="387">
        <v>0</v>
      </c>
      <c r="AH156" s="387">
        <v>0</v>
      </c>
      <c r="AI156" s="387">
        <v>0</v>
      </c>
      <c r="AJ156" s="387">
        <v>0</v>
      </c>
      <c r="AK156" s="387">
        <v>0</v>
      </c>
      <c r="AL156" s="387">
        <v>0</v>
      </c>
      <c r="AM156" s="387">
        <v>0</v>
      </c>
      <c r="AN156" s="387">
        <v>0</v>
      </c>
      <c r="AO156" s="387">
        <v>0</v>
      </c>
      <c r="AP156" s="387">
        <v>0</v>
      </c>
      <c r="AQ156" s="387">
        <v>0</v>
      </c>
      <c r="AR156" s="397">
        <v>0</v>
      </c>
      <c r="AS156" s="387"/>
      <c r="AT156" s="387"/>
      <c r="AU156" s="387"/>
      <c r="AV156" s="387"/>
      <c r="AW156" s="387"/>
      <c r="AX156" s="387"/>
      <c r="AY156" s="387"/>
      <c r="AZ156" s="387"/>
      <c r="BA156" s="387"/>
      <c r="BB156" s="387"/>
      <c r="BC156" s="387"/>
      <c r="BD156" s="387"/>
      <c r="BE156" s="387"/>
      <c r="BF156" s="387"/>
      <c r="BG156" s="398"/>
      <c r="BH156" s="398"/>
      <c r="BI156" s="398"/>
      <c r="BJ156" s="398"/>
      <c r="BK156" s="398"/>
      <c r="BL156" s="398"/>
      <c r="BM156" s="398"/>
      <c r="BN156" s="398"/>
      <c r="BO156" s="398"/>
      <c r="BP156" s="398"/>
      <c r="BQ156" s="398"/>
      <c r="BR156" s="398"/>
      <c r="BS156" s="398"/>
      <c r="BT156" s="398"/>
      <c r="BU156" s="398"/>
      <c r="BV156" s="398"/>
      <c r="BW156" s="398"/>
      <c r="BX156" s="398"/>
      <c r="BY156" s="398"/>
      <c r="BZ156" s="398"/>
    </row>
    <row r="157" spans="1:78" s="395" customFormat="1" ht="12" customHeight="1">
      <c r="A157" s="437" t="s">
        <v>612</v>
      </c>
      <c r="B157" s="387"/>
      <c r="C157" s="451" t="s">
        <v>511</v>
      </c>
      <c r="D157" s="387">
        <v>0</v>
      </c>
      <c r="E157" s="387">
        <v>0</v>
      </c>
      <c r="F157" s="387">
        <v>0</v>
      </c>
      <c r="G157" s="387">
        <v>0</v>
      </c>
      <c r="H157" s="387">
        <v>0</v>
      </c>
      <c r="I157" s="397">
        <v>0</v>
      </c>
      <c r="J157" s="387">
        <v>1</v>
      </c>
      <c r="K157" s="387">
        <v>7</v>
      </c>
      <c r="L157" s="387">
        <v>3</v>
      </c>
      <c r="M157" s="387">
        <v>6</v>
      </c>
      <c r="N157" s="387">
        <v>4</v>
      </c>
      <c r="O157" s="387">
        <v>4</v>
      </c>
      <c r="P157" s="397">
        <v>5</v>
      </c>
      <c r="Q157" s="387">
        <v>7</v>
      </c>
      <c r="R157" s="387">
        <v>3</v>
      </c>
      <c r="S157" s="387">
        <v>0</v>
      </c>
      <c r="T157" s="387">
        <v>10</v>
      </c>
      <c r="U157" s="387">
        <v>3</v>
      </c>
      <c r="V157" s="387">
        <v>9</v>
      </c>
      <c r="W157" s="387">
        <v>12</v>
      </c>
      <c r="X157" s="387">
        <v>14</v>
      </c>
      <c r="Y157" s="387">
        <v>3</v>
      </c>
      <c r="Z157" s="387">
        <v>3</v>
      </c>
      <c r="AA157" s="387">
        <v>5</v>
      </c>
      <c r="AB157" s="387">
        <v>1</v>
      </c>
      <c r="AC157" s="387">
        <v>0</v>
      </c>
      <c r="AD157" s="387">
        <v>7</v>
      </c>
      <c r="AE157" s="387">
        <v>5</v>
      </c>
      <c r="AF157" s="387">
        <v>2</v>
      </c>
      <c r="AG157" s="387">
        <v>4</v>
      </c>
      <c r="AH157" s="387">
        <v>0</v>
      </c>
      <c r="AI157" s="387">
        <v>0</v>
      </c>
      <c r="AJ157" s="387">
        <v>0</v>
      </c>
      <c r="AK157" s="387">
        <v>0</v>
      </c>
      <c r="AL157" s="387">
        <v>6</v>
      </c>
      <c r="AM157" s="387">
        <v>1</v>
      </c>
      <c r="AN157" s="387">
        <v>0</v>
      </c>
      <c r="AO157" s="387">
        <v>0</v>
      </c>
      <c r="AP157" s="387">
        <v>0</v>
      </c>
      <c r="AQ157" s="387">
        <v>0</v>
      </c>
      <c r="AR157" s="397">
        <v>0</v>
      </c>
      <c r="AS157" s="387"/>
      <c r="AT157" s="387"/>
      <c r="AU157" s="387"/>
      <c r="AV157" s="387"/>
      <c r="AW157" s="387"/>
      <c r="AX157" s="387"/>
      <c r="AY157" s="387"/>
      <c r="AZ157" s="387"/>
      <c r="BA157" s="387"/>
      <c r="BB157" s="387"/>
      <c r="BC157" s="387"/>
      <c r="BD157" s="387"/>
      <c r="BE157" s="387"/>
      <c r="BF157" s="387"/>
      <c r="BG157" s="398"/>
      <c r="BH157" s="398"/>
      <c r="BI157" s="398"/>
      <c r="BJ157" s="398"/>
      <c r="BK157" s="398"/>
      <c r="BL157" s="398"/>
      <c r="BM157" s="398"/>
      <c r="BN157" s="398"/>
      <c r="BO157" s="398"/>
      <c r="BP157" s="398"/>
      <c r="BQ157" s="398"/>
      <c r="BR157" s="398"/>
      <c r="BS157" s="398"/>
      <c r="BT157" s="398"/>
      <c r="BU157" s="398"/>
      <c r="BV157" s="398"/>
      <c r="BW157" s="398"/>
      <c r="BX157" s="398"/>
      <c r="BY157" s="398"/>
      <c r="BZ157" s="398"/>
    </row>
    <row r="158" spans="1:78" s="395" customFormat="1" ht="12" customHeight="1">
      <c r="A158" s="437" t="s">
        <v>613</v>
      </c>
      <c r="B158" s="387"/>
      <c r="C158" s="451" t="s">
        <v>511</v>
      </c>
      <c r="D158" s="387">
        <v>0</v>
      </c>
      <c r="E158" s="387">
        <v>0</v>
      </c>
      <c r="F158" s="387">
        <v>0</v>
      </c>
      <c r="G158" s="387">
        <v>0</v>
      </c>
      <c r="H158" s="387">
        <v>0</v>
      </c>
      <c r="I158" s="397">
        <v>0</v>
      </c>
      <c r="J158" s="387">
        <v>4</v>
      </c>
      <c r="K158" s="387">
        <v>1</v>
      </c>
      <c r="L158" s="387">
        <v>2</v>
      </c>
      <c r="M158" s="387">
        <v>0</v>
      </c>
      <c r="N158" s="387">
        <v>2</v>
      </c>
      <c r="O158" s="387">
        <v>0</v>
      </c>
      <c r="P158" s="397">
        <v>1</v>
      </c>
      <c r="Q158" s="387">
        <v>0</v>
      </c>
      <c r="R158" s="387">
        <v>0</v>
      </c>
      <c r="S158" s="387">
        <v>0</v>
      </c>
      <c r="T158" s="387">
        <v>0</v>
      </c>
      <c r="U158" s="387">
        <v>0</v>
      </c>
      <c r="V158" s="387">
        <v>0</v>
      </c>
      <c r="W158" s="387">
        <v>0</v>
      </c>
      <c r="X158" s="387">
        <v>0</v>
      </c>
      <c r="Y158" s="387">
        <v>0</v>
      </c>
      <c r="Z158" s="387">
        <v>0</v>
      </c>
      <c r="AA158" s="387">
        <v>0</v>
      </c>
      <c r="AB158" s="387">
        <v>0</v>
      </c>
      <c r="AC158" s="387">
        <v>0</v>
      </c>
      <c r="AD158" s="387">
        <v>0</v>
      </c>
      <c r="AE158" s="387">
        <v>0</v>
      </c>
      <c r="AF158" s="387">
        <v>0</v>
      </c>
      <c r="AG158" s="387">
        <v>0</v>
      </c>
      <c r="AH158" s="387">
        <v>0</v>
      </c>
      <c r="AI158" s="387">
        <v>0</v>
      </c>
      <c r="AJ158" s="387">
        <v>0</v>
      </c>
      <c r="AK158" s="387">
        <v>0</v>
      </c>
      <c r="AL158" s="387">
        <v>0</v>
      </c>
      <c r="AM158" s="387">
        <v>0</v>
      </c>
      <c r="AN158" s="387">
        <v>0</v>
      </c>
      <c r="AO158" s="387">
        <v>0</v>
      </c>
      <c r="AP158" s="387">
        <v>0</v>
      </c>
      <c r="AQ158" s="387">
        <v>0</v>
      </c>
      <c r="AR158" s="397">
        <v>0</v>
      </c>
      <c r="AS158" s="387"/>
      <c r="AT158" s="387"/>
      <c r="AU158" s="387"/>
      <c r="AV158" s="387"/>
      <c r="AW158" s="387"/>
      <c r="AX158" s="387"/>
      <c r="AY158" s="387"/>
      <c r="AZ158" s="387"/>
      <c r="BA158" s="387"/>
      <c r="BB158" s="387"/>
      <c r="BC158" s="387"/>
      <c r="BD158" s="387"/>
      <c r="BE158" s="387"/>
      <c r="BF158" s="387"/>
      <c r="BG158" s="398"/>
      <c r="BH158" s="398"/>
      <c r="BI158" s="398"/>
      <c r="BJ158" s="398"/>
      <c r="BK158" s="398"/>
      <c r="BL158" s="398"/>
      <c r="BM158" s="398"/>
      <c r="BN158" s="398"/>
      <c r="BO158" s="398"/>
      <c r="BP158" s="398"/>
      <c r="BQ158" s="398"/>
      <c r="BR158" s="398"/>
      <c r="BS158" s="398"/>
      <c r="BT158" s="398"/>
      <c r="BU158" s="398"/>
      <c r="BV158" s="398"/>
      <c r="BW158" s="398"/>
      <c r="BX158" s="398"/>
      <c r="BY158" s="398"/>
      <c r="BZ158" s="398"/>
    </row>
    <row r="159" spans="1:78" s="395" customFormat="1" ht="12" customHeight="1">
      <c r="A159" s="438" t="s">
        <v>614</v>
      </c>
      <c r="B159" s="402"/>
      <c r="C159" s="402"/>
      <c r="D159" s="387">
        <v>2</v>
      </c>
      <c r="E159" s="387">
        <v>2</v>
      </c>
      <c r="F159" s="387">
        <v>3</v>
      </c>
      <c r="G159" s="387">
        <v>1</v>
      </c>
      <c r="H159" s="387">
        <v>1</v>
      </c>
      <c r="I159" s="397">
        <v>2</v>
      </c>
      <c r="J159" s="387">
        <v>0</v>
      </c>
      <c r="K159" s="387">
        <v>0</v>
      </c>
      <c r="L159" s="387">
        <v>0</v>
      </c>
      <c r="M159" s="387">
        <v>0</v>
      </c>
      <c r="N159" s="387">
        <v>0</v>
      </c>
      <c r="O159" s="387">
        <v>0</v>
      </c>
      <c r="P159" s="397">
        <v>0</v>
      </c>
      <c r="Q159" s="387">
        <v>0</v>
      </c>
      <c r="R159" s="387">
        <v>0</v>
      </c>
      <c r="S159" s="387">
        <v>0</v>
      </c>
      <c r="T159" s="387">
        <v>0</v>
      </c>
      <c r="U159" s="387">
        <v>0</v>
      </c>
      <c r="V159" s="387">
        <v>0</v>
      </c>
      <c r="W159" s="387">
        <v>0</v>
      </c>
      <c r="X159" s="387">
        <v>0</v>
      </c>
      <c r="Y159" s="387">
        <v>0</v>
      </c>
      <c r="Z159" s="387">
        <v>0</v>
      </c>
      <c r="AA159" s="387">
        <v>0</v>
      </c>
      <c r="AB159" s="387">
        <v>0</v>
      </c>
      <c r="AC159" s="387">
        <v>0</v>
      </c>
      <c r="AD159" s="387">
        <v>0</v>
      </c>
      <c r="AE159" s="387">
        <v>0</v>
      </c>
      <c r="AF159" s="387">
        <v>0</v>
      </c>
      <c r="AG159" s="387">
        <v>0</v>
      </c>
      <c r="AH159" s="387">
        <v>0</v>
      </c>
      <c r="AI159" s="387">
        <v>0</v>
      </c>
      <c r="AJ159" s="387">
        <v>0</v>
      </c>
      <c r="AK159" s="387">
        <v>0</v>
      </c>
      <c r="AL159" s="387">
        <v>0</v>
      </c>
      <c r="AM159" s="387">
        <v>0</v>
      </c>
      <c r="AN159" s="387">
        <v>0</v>
      </c>
      <c r="AO159" s="387">
        <v>0</v>
      </c>
      <c r="AP159" s="387">
        <v>0</v>
      </c>
      <c r="AQ159" s="387">
        <v>0</v>
      </c>
      <c r="AR159" s="397">
        <v>0</v>
      </c>
      <c r="AS159" s="387"/>
      <c r="AT159" s="387"/>
      <c r="AU159" s="387"/>
      <c r="AV159" s="387"/>
      <c r="AW159" s="387"/>
      <c r="AX159" s="387"/>
      <c r="AY159" s="387"/>
      <c r="AZ159" s="387"/>
      <c r="BA159" s="387"/>
      <c r="BB159" s="387"/>
      <c r="BC159" s="387"/>
      <c r="BD159" s="387"/>
      <c r="BE159" s="387"/>
      <c r="BF159" s="387"/>
      <c r="BG159" s="398"/>
      <c r="BH159" s="398"/>
      <c r="BI159" s="398"/>
      <c r="BJ159" s="398"/>
      <c r="BK159" s="398"/>
      <c r="BL159" s="398"/>
      <c r="BM159" s="398"/>
      <c r="BN159" s="398"/>
      <c r="BO159" s="398"/>
      <c r="BP159" s="398"/>
      <c r="BQ159" s="398"/>
      <c r="BR159" s="398"/>
      <c r="BS159" s="398"/>
      <c r="BT159" s="398"/>
      <c r="BU159" s="398"/>
      <c r="BV159" s="398"/>
      <c r="BW159" s="398"/>
      <c r="BX159" s="398"/>
      <c r="BY159" s="398"/>
      <c r="BZ159" s="398"/>
    </row>
    <row r="160" spans="1:78" s="395" customFormat="1" ht="12" customHeight="1">
      <c r="A160" s="437" t="s">
        <v>615</v>
      </c>
      <c r="B160" s="387"/>
      <c r="C160" s="451" t="s">
        <v>511</v>
      </c>
      <c r="D160" s="387">
        <v>0</v>
      </c>
      <c r="E160" s="387">
        <v>0</v>
      </c>
      <c r="F160" s="387">
        <v>0</v>
      </c>
      <c r="G160" s="387">
        <v>0</v>
      </c>
      <c r="H160" s="387">
        <v>0</v>
      </c>
      <c r="I160" s="397">
        <v>0</v>
      </c>
      <c r="J160" s="387">
        <v>0</v>
      </c>
      <c r="K160" s="387">
        <v>6</v>
      </c>
      <c r="L160" s="387">
        <v>0</v>
      </c>
      <c r="M160" s="387">
        <v>0</v>
      </c>
      <c r="N160" s="387">
        <v>0</v>
      </c>
      <c r="O160" s="387">
        <v>0</v>
      </c>
      <c r="P160" s="397">
        <v>0</v>
      </c>
      <c r="Q160" s="387">
        <v>17</v>
      </c>
      <c r="R160" s="387">
        <v>1</v>
      </c>
      <c r="S160" s="387">
        <v>3</v>
      </c>
      <c r="T160" s="387">
        <v>4</v>
      </c>
      <c r="U160" s="387">
        <v>1</v>
      </c>
      <c r="V160" s="387">
        <v>2</v>
      </c>
      <c r="W160" s="387">
        <v>0</v>
      </c>
      <c r="X160" s="387">
        <v>3</v>
      </c>
      <c r="Y160" s="387">
        <v>2</v>
      </c>
      <c r="Z160" s="387">
        <v>1</v>
      </c>
      <c r="AA160" s="387">
        <v>4</v>
      </c>
      <c r="AB160" s="387">
        <v>1</v>
      </c>
      <c r="AC160" s="387">
        <v>4</v>
      </c>
      <c r="AD160" s="387">
        <v>1</v>
      </c>
      <c r="AE160" s="387">
        <v>1</v>
      </c>
      <c r="AF160" s="387">
        <v>2</v>
      </c>
      <c r="AG160" s="387">
        <v>1</v>
      </c>
      <c r="AH160" s="387">
        <v>2</v>
      </c>
      <c r="AI160" s="387">
        <v>0</v>
      </c>
      <c r="AJ160" s="387">
        <v>0</v>
      </c>
      <c r="AK160" s="387">
        <v>0</v>
      </c>
      <c r="AL160" s="387">
        <v>0</v>
      </c>
      <c r="AM160" s="387">
        <v>2</v>
      </c>
      <c r="AN160" s="387">
        <v>0</v>
      </c>
      <c r="AO160" s="387">
        <v>4</v>
      </c>
      <c r="AP160" s="387">
        <v>0</v>
      </c>
      <c r="AQ160" s="387">
        <v>1</v>
      </c>
      <c r="AR160" s="397">
        <v>5</v>
      </c>
      <c r="AS160" s="387"/>
      <c r="AT160" s="387"/>
      <c r="AU160" s="387"/>
      <c r="AV160" s="387"/>
      <c r="AW160" s="387"/>
      <c r="AX160" s="387"/>
      <c r="AY160" s="387"/>
      <c r="AZ160" s="387"/>
      <c r="BA160" s="387"/>
      <c r="BB160" s="387"/>
      <c r="BC160" s="387"/>
      <c r="BD160" s="387"/>
      <c r="BE160" s="387"/>
      <c r="BF160" s="387"/>
      <c r="BG160" s="398"/>
      <c r="BH160" s="398"/>
      <c r="BI160" s="398"/>
      <c r="BJ160" s="398"/>
      <c r="BK160" s="398"/>
      <c r="BL160" s="398"/>
      <c r="BM160" s="398"/>
      <c r="BN160" s="398"/>
      <c r="BO160" s="398"/>
      <c r="BP160" s="398"/>
      <c r="BQ160" s="398"/>
      <c r="BR160" s="398"/>
      <c r="BS160" s="398"/>
      <c r="BT160" s="398"/>
      <c r="BU160" s="398"/>
      <c r="BV160" s="398"/>
      <c r="BW160" s="398"/>
      <c r="BX160" s="398"/>
      <c r="BY160" s="398"/>
      <c r="BZ160" s="398"/>
    </row>
    <row r="161" spans="1:78" s="395" customFormat="1" ht="12" customHeight="1">
      <c r="A161" s="437" t="s">
        <v>616</v>
      </c>
      <c r="B161" s="387"/>
      <c r="C161" s="387"/>
      <c r="D161" s="387">
        <v>0</v>
      </c>
      <c r="E161" s="387">
        <v>0</v>
      </c>
      <c r="F161" s="387">
        <v>0</v>
      </c>
      <c r="G161" s="387">
        <v>0</v>
      </c>
      <c r="H161" s="387">
        <v>1</v>
      </c>
      <c r="I161" s="397">
        <v>0</v>
      </c>
      <c r="J161" s="387">
        <v>0</v>
      </c>
      <c r="K161" s="387">
        <v>0</v>
      </c>
      <c r="L161" s="387">
        <v>0</v>
      </c>
      <c r="M161" s="387">
        <v>1</v>
      </c>
      <c r="N161" s="387">
        <v>0</v>
      </c>
      <c r="O161" s="387">
        <v>0</v>
      </c>
      <c r="P161" s="397">
        <v>1</v>
      </c>
      <c r="Q161" s="387">
        <v>1</v>
      </c>
      <c r="R161" s="387">
        <v>0</v>
      </c>
      <c r="S161" s="387">
        <v>0</v>
      </c>
      <c r="T161" s="387">
        <v>0</v>
      </c>
      <c r="U161" s="387">
        <v>0</v>
      </c>
      <c r="V161" s="387">
        <v>0</v>
      </c>
      <c r="W161" s="387">
        <v>0</v>
      </c>
      <c r="X161" s="387">
        <v>0</v>
      </c>
      <c r="Y161" s="387">
        <v>0</v>
      </c>
      <c r="Z161" s="387">
        <v>1</v>
      </c>
      <c r="AA161" s="387">
        <v>0</v>
      </c>
      <c r="AB161" s="387">
        <v>0</v>
      </c>
      <c r="AC161" s="387">
        <v>0</v>
      </c>
      <c r="AD161" s="387">
        <v>0</v>
      </c>
      <c r="AE161" s="387">
        <v>0</v>
      </c>
      <c r="AF161" s="387">
        <v>0</v>
      </c>
      <c r="AG161" s="387">
        <v>0</v>
      </c>
      <c r="AH161" s="387">
        <v>0</v>
      </c>
      <c r="AI161" s="387">
        <v>0</v>
      </c>
      <c r="AJ161" s="387">
        <v>1</v>
      </c>
      <c r="AK161" s="387">
        <v>0</v>
      </c>
      <c r="AL161" s="387">
        <v>0</v>
      </c>
      <c r="AM161" s="387">
        <v>0</v>
      </c>
      <c r="AN161" s="387">
        <v>0</v>
      </c>
      <c r="AO161" s="387">
        <v>0</v>
      </c>
      <c r="AP161" s="387">
        <v>1</v>
      </c>
      <c r="AQ161" s="387">
        <v>0</v>
      </c>
      <c r="AR161" s="397">
        <v>10</v>
      </c>
      <c r="AS161" s="387"/>
      <c r="AT161" s="387"/>
      <c r="AU161" s="387"/>
      <c r="AV161" s="387"/>
      <c r="AW161" s="387"/>
      <c r="AX161" s="387"/>
      <c r="AY161" s="387"/>
      <c r="AZ161" s="387"/>
      <c r="BA161" s="387"/>
      <c r="BB161" s="387"/>
      <c r="BC161" s="387"/>
      <c r="BD161" s="387"/>
      <c r="BE161" s="387"/>
      <c r="BF161" s="387"/>
      <c r="BG161" s="398"/>
      <c r="BH161" s="398"/>
      <c r="BI161" s="398"/>
      <c r="BJ161" s="398"/>
      <c r="BK161" s="398"/>
      <c r="BL161" s="398"/>
      <c r="BM161" s="398"/>
      <c r="BN161" s="398"/>
      <c r="BO161" s="398"/>
      <c r="BP161" s="398"/>
      <c r="BQ161" s="398"/>
      <c r="BR161" s="398"/>
      <c r="BS161" s="398"/>
      <c r="BT161" s="398"/>
      <c r="BU161" s="398"/>
      <c r="BV161" s="398"/>
      <c r="BW161" s="398"/>
      <c r="BX161" s="398"/>
      <c r="BY161" s="398"/>
      <c r="BZ161" s="398"/>
    </row>
    <row r="162" spans="1:78" s="395" customFormat="1" ht="12" customHeight="1">
      <c r="A162" s="437" t="s">
        <v>617</v>
      </c>
      <c r="B162" s="396"/>
      <c r="C162" s="449" t="s">
        <v>10</v>
      </c>
      <c r="D162" s="387">
        <v>0</v>
      </c>
      <c r="E162" s="387">
        <v>0</v>
      </c>
      <c r="F162" s="387">
        <v>0</v>
      </c>
      <c r="G162" s="387">
        <v>0</v>
      </c>
      <c r="H162" s="387">
        <v>0</v>
      </c>
      <c r="I162" s="397">
        <v>0</v>
      </c>
      <c r="J162" s="387">
        <v>0</v>
      </c>
      <c r="K162" s="387">
        <v>0</v>
      </c>
      <c r="L162" s="387">
        <v>0</v>
      </c>
      <c r="M162" s="387">
        <v>0</v>
      </c>
      <c r="N162" s="387">
        <v>0</v>
      </c>
      <c r="O162" s="387">
        <v>0</v>
      </c>
      <c r="P162" s="397">
        <v>0</v>
      </c>
      <c r="Q162" s="387">
        <v>0</v>
      </c>
      <c r="R162" s="387">
        <v>0</v>
      </c>
      <c r="S162" s="387">
        <v>0</v>
      </c>
      <c r="T162" s="387">
        <v>0</v>
      </c>
      <c r="U162" s="387">
        <v>0</v>
      </c>
      <c r="V162" s="387">
        <v>0</v>
      </c>
      <c r="W162" s="387">
        <v>0</v>
      </c>
      <c r="X162" s="387">
        <v>0</v>
      </c>
      <c r="Y162" s="387">
        <v>0</v>
      </c>
      <c r="Z162" s="387">
        <v>0</v>
      </c>
      <c r="AA162" s="387">
        <v>0</v>
      </c>
      <c r="AB162" s="387">
        <v>0</v>
      </c>
      <c r="AC162" s="387">
        <v>0</v>
      </c>
      <c r="AD162" s="387">
        <v>0</v>
      </c>
      <c r="AE162" s="387">
        <v>1</v>
      </c>
      <c r="AF162" s="387">
        <v>0</v>
      </c>
      <c r="AG162" s="387">
        <v>0</v>
      </c>
      <c r="AH162" s="387">
        <v>0</v>
      </c>
      <c r="AI162" s="387">
        <v>0</v>
      </c>
      <c r="AJ162" s="387">
        <v>0</v>
      </c>
      <c r="AK162" s="387">
        <v>0</v>
      </c>
      <c r="AL162" s="387">
        <v>0</v>
      </c>
      <c r="AM162" s="387">
        <v>0</v>
      </c>
      <c r="AN162" s="387">
        <v>0</v>
      </c>
      <c r="AO162" s="387">
        <v>0</v>
      </c>
      <c r="AP162" s="387">
        <v>0</v>
      </c>
      <c r="AQ162" s="387">
        <v>0</v>
      </c>
      <c r="AR162" s="397">
        <v>0</v>
      </c>
      <c r="AS162" s="387"/>
      <c r="AT162" s="387"/>
      <c r="AU162" s="387"/>
      <c r="AV162" s="387"/>
      <c r="AW162" s="387"/>
      <c r="AX162" s="387"/>
      <c r="AY162" s="387"/>
      <c r="AZ162" s="387"/>
      <c r="BA162" s="387"/>
      <c r="BB162" s="387"/>
      <c r="BC162" s="387"/>
      <c r="BD162" s="387"/>
      <c r="BE162" s="387"/>
      <c r="BF162" s="387"/>
      <c r="BG162" s="398"/>
      <c r="BH162" s="398"/>
      <c r="BI162" s="398"/>
      <c r="BJ162" s="398"/>
      <c r="BK162" s="398"/>
      <c r="BL162" s="398"/>
      <c r="BM162" s="398"/>
      <c r="BN162" s="398"/>
      <c r="BO162" s="398"/>
      <c r="BP162" s="398"/>
      <c r="BQ162" s="398"/>
      <c r="BR162" s="398"/>
      <c r="BS162" s="398"/>
      <c r="BT162" s="398"/>
      <c r="BU162" s="398"/>
      <c r="BV162" s="398"/>
      <c r="BW162" s="398"/>
      <c r="BX162" s="398"/>
      <c r="BY162" s="398"/>
      <c r="BZ162" s="398"/>
    </row>
    <row r="163" spans="1:78" s="395" customFormat="1" ht="12" customHeight="1">
      <c r="A163" s="437" t="s">
        <v>618</v>
      </c>
      <c r="B163" s="396"/>
      <c r="C163" s="387"/>
      <c r="D163" s="387">
        <v>0</v>
      </c>
      <c r="E163" s="387">
        <v>0</v>
      </c>
      <c r="F163" s="387">
        <v>0</v>
      </c>
      <c r="G163" s="387">
        <v>0</v>
      </c>
      <c r="H163" s="387">
        <v>0</v>
      </c>
      <c r="I163" s="397">
        <v>0</v>
      </c>
      <c r="J163" s="387">
        <v>0</v>
      </c>
      <c r="K163" s="387">
        <v>0</v>
      </c>
      <c r="L163" s="387">
        <v>0</v>
      </c>
      <c r="M163" s="387">
        <v>0</v>
      </c>
      <c r="N163" s="387">
        <v>1</v>
      </c>
      <c r="O163" s="387">
        <v>16</v>
      </c>
      <c r="P163" s="397">
        <v>0</v>
      </c>
      <c r="Q163" s="387">
        <v>0</v>
      </c>
      <c r="R163" s="387">
        <v>0</v>
      </c>
      <c r="S163" s="387">
        <v>0</v>
      </c>
      <c r="T163" s="387">
        <v>37</v>
      </c>
      <c r="U163" s="387">
        <v>0</v>
      </c>
      <c r="V163" s="387">
        <v>0</v>
      </c>
      <c r="W163" s="387">
        <v>0</v>
      </c>
      <c r="X163" s="387">
        <v>0</v>
      </c>
      <c r="Y163" s="387">
        <v>0</v>
      </c>
      <c r="Z163" s="387">
        <v>0</v>
      </c>
      <c r="AA163" s="387">
        <v>0</v>
      </c>
      <c r="AB163" s="387">
        <v>0</v>
      </c>
      <c r="AC163" s="387">
        <v>0</v>
      </c>
      <c r="AD163" s="387">
        <v>0</v>
      </c>
      <c r="AE163" s="387">
        <v>0</v>
      </c>
      <c r="AF163" s="387">
        <v>0</v>
      </c>
      <c r="AG163" s="387">
        <v>0</v>
      </c>
      <c r="AH163" s="387">
        <v>0</v>
      </c>
      <c r="AI163" s="387">
        <v>0</v>
      </c>
      <c r="AJ163" s="387">
        <v>0</v>
      </c>
      <c r="AK163" s="387">
        <v>0</v>
      </c>
      <c r="AL163" s="387">
        <v>0</v>
      </c>
      <c r="AM163" s="387">
        <v>0</v>
      </c>
      <c r="AN163" s="387">
        <v>0</v>
      </c>
      <c r="AO163" s="387">
        <v>0</v>
      </c>
      <c r="AP163" s="387">
        <v>0</v>
      </c>
      <c r="AQ163" s="387">
        <v>0</v>
      </c>
      <c r="AR163" s="397">
        <v>0</v>
      </c>
      <c r="AS163" s="387"/>
      <c r="AT163" s="387"/>
      <c r="AU163" s="387"/>
      <c r="AV163" s="387"/>
      <c r="AW163" s="387"/>
      <c r="AX163" s="387"/>
      <c r="AY163" s="387"/>
      <c r="AZ163" s="387"/>
      <c r="BA163" s="387"/>
      <c r="BB163" s="387"/>
      <c r="BC163" s="387"/>
      <c r="BD163" s="387"/>
      <c r="BE163" s="387"/>
      <c r="BF163" s="387"/>
      <c r="BG163" s="398"/>
      <c r="BH163" s="398"/>
      <c r="BI163" s="398"/>
      <c r="BJ163" s="398"/>
      <c r="BK163" s="398"/>
      <c r="BL163" s="398"/>
      <c r="BM163" s="398"/>
      <c r="BN163" s="398"/>
      <c r="BO163" s="398"/>
      <c r="BP163" s="398"/>
      <c r="BQ163" s="398"/>
      <c r="BR163" s="398"/>
      <c r="BS163" s="398"/>
      <c r="BT163" s="398"/>
      <c r="BU163" s="398"/>
      <c r="BV163" s="398"/>
      <c r="BW163" s="398"/>
      <c r="BX163" s="398"/>
      <c r="BY163" s="398"/>
      <c r="BZ163" s="398"/>
    </row>
    <row r="164" spans="1:78" s="395" customFormat="1" ht="12" customHeight="1">
      <c r="A164" s="437" t="s">
        <v>619</v>
      </c>
      <c r="B164" s="387"/>
      <c r="C164" s="387"/>
      <c r="D164" s="387">
        <v>0</v>
      </c>
      <c r="E164" s="387">
        <v>0</v>
      </c>
      <c r="F164" s="387">
        <v>0</v>
      </c>
      <c r="G164" s="387">
        <v>0</v>
      </c>
      <c r="H164" s="387">
        <v>0</v>
      </c>
      <c r="I164" s="397">
        <v>0</v>
      </c>
      <c r="J164" s="387">
        <v>1</v>
      </c>
      <c r="K164" s="387">
        <v>0</v>
      </c>
      <c r="L164" s="387">
        <v>2</v>
      </c>
      <c r="M164" s="387">
        <v>5</v>
      </c>
      <c r="N164" s="387">
        <v>1</v>
      </c>
      <c r="O164" s="387">
        <v>1</v>
      </c>
      <c r="P164" s="397">
        <v>0</v>
      </c>
      <c r="Q164" s="387">
        <v>1</v>
      </c>
      <c r="R164" s="387">
        <v>5</v>
      </c>
      <c r="S164" s="387">
        <v>3</v>
      </c>
      <c r="T164" s="387">
        <v>5</v>
      </c>
      <c r="U164" s="387">
        <v>2</v>
      </c>
      <c r="V164" s="387">
        <v>5</v>
      </c>
      <c r="W164" s="387">
        <v>10</v>
      </c>
      <c r="X164" s="387">
        <v>6</v>
      </c>
      <c r="Y164" s="387">
        <v>3</v>
      </c>
      <c r="Z164" s="387">
        <v>4</v>
      </c>
      <c r="AA164" s="387">
        <v>3</v>
      </c>
      <c r="AB164" s="387">
        <v>4</v>
      </c>
      <c r="AC164" s="387">
        <v>0</v>
      </c>
      <c r="AD164" s="387">
        <v>11</v>
      </c>
      <c r="AE164" s="387">
        <v>1</v>
      </c>
      <c r="AF164" s="387">
        <v>0</v>
      </c>
      <c r="AG164" s="387">
        <v>5</v>
      </c>
      <c r="AH164" s="387">
        <v>0</v>
      </c>
      <c r="AI164" s="387">
        <v>1</v>
      </c>
      <c r="AJ164" s="387">
        <v>0</v>
      </c>
      <c r="AK164" s="387">
        <v>0</v>
      </c>
      <c r="AL164" s="387">
        <v>3</v>
      </c>
      <c r="AM164" s="387">
        <v>3</v>
      </c>
      <c r="AN164" s="387">
        <v>0</v>
      </c>
      <c r="AO164" s="387">
        <v>0</v>
      </c>
      <c r="AP164" s="387">
        <v>0</v>
      </c>
      <c r="AQ164" s="387">
        <v>1</v>
      </c>
      <c r="AR164" s="397">
        <v>0</v>
      </c>
      <c r="AS164" s="387"/>
      <c r="AT164" s="387"/>
      <c r="AU164" s="387"/>
      <c r="AV164" s="387"/>
      <c r="AW164" s="387"/>
      <c r="AX164" s="387"/>
      <c r="AY164" s="387"/>
      <c r="AZ164" s="387"/>
      <c r="BA164" s="387"/>
      <c r="BB164" s="387"/>
      <c r="BC164" s="387"/>
      <c r="BD164" s="387"/>
      <c r="BE164" s="387"/>
      <c r="BF164" s="387"/>
      <c r="BG164" s="398"/>
      <c r="BH164" s="398"/>
      <c r="BI164" s="398"/>
      <c r="BJ164" s="398"/>
      <c r="BK164" s="398"/>
      <c r="BL164" s="398"/>
      <c r="BM164" s="398"/>
      <c r="BN164" s="398"/>
      <c r="BO164" s="398"/>
      <c r="BP164" s="398"/>
      <c r="BQ164" s="398"/>
      <c r="BR164" s="398"/>
      <c r="BS164" s="398"/>
      <c r="BT164" s="398"/>
      <c r="BU164" s="398"/>
      <c r="BV164" s="398"/>
      <c r="BW164" s="398"/>
      <c r="BX164" s="398"/>
      <c r="BY164" s="398"/>
      <c r="BZ164" s="398"/>
    </row>
    <row r="165" spans="1:78" s="398" customFormat="1" ht="12" customHeight="1">
      <c r="A165" s="445" t="s">
        <v>620</v>
      </c>
      <c r="B165" s="408"/>
      <c r="C165" s="402"/>
      <c r="D165" s="387"/>
      <c r="E165" s="387"/>
      <c r="F165" s="387"/>
      <c r="G165" s="387"/>
      <c r="H165" s="387"/>
      <c r="I165" s="397"/>
      <c r="J165" s="387"/>
      <c r="K165" s="387"/>
      <c r="L165" s="387"/>
      <c r="M165" s="387"/>
      <c r="N165" s="387"/>
      <c r="O165" s="387"/>
      <c r="P165" s="397"/>
      <c r="Q165" s="387"/>
      <c r="R165" s="387"/>
      <c r="S165" s="387"/>
      <c r="T165" s="387"/>
      <c r="U165" s="387"/>
      <c r="V165" s="387"/>
      <c r="W165" s="387"/>
      <c r="X165" s="387"/>
      <c r="Y165" s="387"/>
      <c r="Z165" s="387"/>
      <c r="AA165" s="387"/>
      <c r="AB165" s="387"/>
      <c r="AC165" s="387"/>
      <c r="AD165" s="387"/>
      <c r="AE165" s="387"/>
      <c r="AF165" s="387"/>
      <c r="AG165" s="387"/>
      <c r="AH165" s="387"/>
      <c r="AI165" s="387"/>
      <c r="AJ165" s="387"/>
      <c r="AK165" s="387"/>
      <c r="AL165" s="387"/>
      <c r="AM165" s="387"/>
      <c r="AN165" s="387"/>
      <c r="AO165" s="387"/>
      <c r="AP165" s="387"/>
      <c r="AQ165" s="387"/>
      <c r="AR165" s="397"/>
      <c r="AS165" s="387"/>
      <c r="AT165" s="387"/>
      <c r="AU165" s="387"/>
      <c r="AV165" s="387"/>
      <c r="AW165" s="387"/>
      <c r="AX165" s="387"/>
      <c r="AY165" s="387"/>
      <c r="AZ165" s="387"/>
      <c r="BA165" s="387"/>
      <c r="BB165" s="387"/>
      <c r="BC165" s="387"/>
      <c r="BD165" s="387"/>
      <c r="BE165" s="387"/>
      <c r="BF165" s="387"/>
    </row>
    <row r="166" spans="1:78" s="395" customFormat="1" ht="12" customHeight="1">
      <c r="A166" s="437" t="s">
        <v>621</v>
      </c>
      <c r="B166" s="396"/>
      <c r="C166" s="451" t="s">
        <v>511</v>
      </c>
      <c r="D166" s="387">
        <v>0</v>
      </c>
      <c r="E166" s="387">
        <v>0</v>
      </c>
      <c r="F166" s="387">
        <v>0</v>
      </c>
      <c r="G166" s="387">
        <v>0</v>
      </c>
      <c r="H166" s="387">
        <v>0</v>
      </c>
      <c r="I166" s="397">
        <v>0</v>
      </c>
      <c r="J166" s="387">
        <v>5</v>
      </c>
      <c r="K166" s="387">
        <v>36</v>
      </c>
      <c r="L166" s="387">
        <v>15</v>
      </c>
      <c r="M166" s="387">
        <v>33</v>
      </c>
      <c r="N166" s="387">
        <v>16</v>
      </c>
      <c r="O166" s="387">
        <v>8</v>
      </c>
      <c r="P166" s="397">
        <v>14</v>
      </c>
      <c r="Q166" s="387">
        <v>20</v>
      </c>
      <c r="R166" s="387">
        <v>14</v>
      </c>
      <c r="S166" s="387">
        <v>11</v>
      </c>
      <c r="T166" s="387">
        <v>14</v>
      </c>
      <c r="U166" s="387">
        <v>2</v>
      </c>
      <c r="V166" s="387">
        <v>2</v>
      </c>
      <c r="W166" s="387">
        <v>5</v>
      </c>
      <c r="X166" s="387">
        <v>5</v>
      </c>
      <c r="Y166" s="387">
        <v>5</v>
      </c>
      <c r="Z166" s="387">
        <v>1</v>
      </c>
      <c r="AA166" s="387">
        <v>3</v>
      </c>
      <c r="AB166" s="387">
        <v>3</v>
      </c>
      <c r="AC166" s="387">
        <v>1</v>
      </c>
      <c r="AD166" s="387">
        <v>4</v>
      </c>
      <c r="AE166" s="387">
        <v>3</v>
      </c>
      <c r="AF166" s="387">
        <v>0</v>
      </c>
      <c r="AG166" s="387">
        <v>2</v>
      </c>
      <c r="AH166" s="387">
        <v>4</v>
      </c>
      <c r="AI166" s="387">
        <v>3</v>
      </c>
      <c r="AJ166" s="387">
        <v>1</v>
      </c>
      <c r="AK166" s="387">
        <v>0</v>
      </c>
      <c r="AL166" s="387">
        <v>1</v>
      </c>
      <c r="AM166" s="387">
        <v>0</v>
      </c>
      <c r="AN166" s="387">
        <v>1</v>
      </c>
      <c r="AO166" s="387">
        <v>5</v>
      </c>
      <c r="AP166" s="387">
        <v>1</v>
      </c>
      <c r="AQ166" s="387">
        <v>1</v>
      </c>
      <c r="AR166" s="397">
        <v>0</v>
      </c>
      <c r="AS166" s="387"/>
      <c r="AT166" s="387"/>
      <c r="AU166" s="387"/>
      <c r="AV166" s="387"/>
      <c r="AW166" s="387"/>
      <c r="AX166" s="387"/>
      <c r="AY166" s="387"/>
      <c r="AZ166" s="387"/>
      <c r="BA166" s="387"/>
      <c r="BB166" s="387"/>
      <c r="BC166" s="387"/>
      <c r="BD166" s="387"/>
      <c r="BE166" s="387"/>
      <c r="BF166" s="387"/>
      <c r="BG166" s="398"/>
      <c r="BH166" s="398"/>
      <c r="BI166" s="398"/>
      <c r="BJ166" s="398"/>
      <c r="BK166" s="398"/>
      <c r="BL166" s="398"/>
      <c r="BM166" s="398"/>
      <c r="BN166" s="398"/>
      <c r="BO166" s="398"/>
      <c r="BP166" s="398"/>
      <c r="BQ166" s="398"/>
      <c r="BR166" s="398"/>
      <c r="BS166" s="398"/>
      <c r="BT166" s="398"/>
      <c r="BU166" s="398"/>
      <c r="BV166" s="398"/>
      <c r="BW166" s="398"/>
      <c r="BX166" s="398"/>
      <c r="BY166" s="398"/>
      <c r="BZ166" s="398"/>
    </row>
    <row r="167" spans="1:78" s="395" customFormat="1" ht="12" customHeight="1">
      <c r="A167" s="437" t="s">
        <v>622</v>
      </c>
      <c r="B167" s="396" t="s">
        <v>49</v>
      </c>
      <c r="C167" s="451" t="s">
        <v>511</v>
      </c>
      <c r="D167" s="387">
        <v>0</v>
      </c>
      <c r="E167" s="387">
        <v>0</v>
      </c>
      <c r="F167" s="387">
        <v>0</v>
      </c>
      <c r="G167" s="387">
        <v>0</v>
      </c>
      <c r="H167" s="387">
        <v>0</v>
      </c>
      <c r="I167" s="397">
        <v>0</v>
      </c>
      <c r="J167" s="387">
        <v>13</v>
      </c>
      <c r="K167" s="387">
        <v>1</v>
      </c>
      <c r="L167" s="387">
        <v>0</v>
      </c>
      <c r="M167" s="387">
        <v>0</v>
      </c>
      <c r="N167" s="387">
        <v>0</v>
      </c>
      <c r="O167" s="387">
        <v>0</v>
      </c>
      <c r="P167" s="397">
        <v>0</v>
      </c>
      <c r="Q167" s="387">
        <v>5</v>
      </c>
      <c r="R167" s="387">
        <v>0</v>
      </c>
      <c r="S167" s="387">
        <v>1</v>
      </c>
      <c r="T167" s="387">
        <v>4</v>
      </c>
      <c r="U167" s="387">
        <v>0</v>
      </c>
      <c r="V167" s="387">
        <v>1</v>
      </c>
      <c r="W167" s="387">
        <v>0</v>
      </c>
      <c r="X167" s="387">
        <v>1</v>
      </c>
      <c r="Y167" s="387">
        <v>1</v>
      </c>
      <c r="Z167" s="387">
        <v>1</v>
      </c>
      <c r="AA167" s="387">
        <v>0</v>
      </c>
      <c r="AB167" s="387">
        <v>0</v>
      </c>
      <c r="AC167" s="387">
        <v>0</v>
      </c>
      <c r="AD167" s="387">
        <v>0</v>
      </c>
      <c r="AE167" s="387">
        <v>2</v>
      </c>
      <c r="AF167" s="387">
        <v>0</v>
      </c>
      <c r="AG167" s="387">
        <v>1</v>
      </c>
      <c r="AH167" s="387">
        <v>0</v>
      </c>
      <c r="AI167" s="387">
        <v>0</v>
      </c>
      <c r="AJ167" s="387">
        <v>3</v>
      </c>
      <c r="AK167" s="387">
        <v>1</v>
      </c>
      <c r="AL167" s="387">
        <v>1</v>
      </c>
      <c r="AM167" s="387">
        <v>0</v>
      </c>
      <c r="AN167" s="387">
        <v>0</v>
      </c>
      <c r="AO167" s="387">
        <v>0</v>
      </c>
      <c r="AP167" s="387">
        <v>0</v>
      </c>
      <c r="AQ167" s="387">
        <v>0</v>
      </c>
      <c r="AR167" s="397">
        <v>0</v>
      </c>
      <c r="AS167" s="387"/>
      <c r="AT167" s="387"/>
      <c r="AU167" s="387"/>
      <c r="AV167" s="387"/>
      <c r="AW167" s="387"/>
      <c r="AX167" s="387"/>
      <c r="AY167" s="387"/>
      <c r="AZ167" s="387"/>
      <c r="BA167" s="387"/>
      <c r="BB167" s="387"/>
      <c r="BC167" s="387"/>
      <c r="BD167" s="387"/>
      <c r="BE167" s="387"/>
      <c r="BF167" s="387"/>
      <c r="BG167" s="398"/>
      <c r="BH167" s="398"/>
      <c r="BI167" s="398"/>
      <c r="BJ167" s="398"/>
      <c r="BK167" s="398"/>
      <c r="BL167" s="398"/>
      <c r="BM167" s="398"/>
      <c r="BN167" s="398"/>
      <c r="BO167" s="398"/>
      <c r="BP167" s="398"/>
      <c r="BQ167" s="398"/>
      <c r="BR167" s="398"/>
      <c r="BS167" s="398"/>
      <c r="BT167" s="398"/>
      <c r="BU167" s="398"/>
      <c r="BV167" s="398"/>
      <c r="BW167" s="398"/>
      <c r="BX167" s="398"/>
      <c r="BY167" s="398"/>
      <c r="BZ167" s="398"/>
    </row>
    <row r="168" spans="1:78" s="395" customFormat="1" ht="12" customHeight="1">
      <c r="A168" s="437" t="s">
        <v>623</v>
      </c>
      <c r="B168" s="396"/>
      <c r="C168" s="387"/>
      <c r="D168" s="387">
        <v>0</v>
      </c>
      <c r="E168" s="387">
        <v>1</v>
      </c>
      <c r="F168" s="387">
        <v>1</v>
      </c>
      <c r="G168" s="387">
        <v>0</v>
      </c>
      <c r="H168" s="387">
        <v>0</v>
      </c>
      <c r="I168" s="397">
        <v>3</v>
      </c>
      <c r="J168" s="387">
        <v>0</v>
      </c>
      <c r="K168" s="387">
        <v>8</v>
      </c>
      <c r="L168" s="387">
        <v>8</v>
      </c>
      <c r="M168" s="387">
        <v>3</v>
      </c>
      <c r="N168" s="387">
        <v>0</v>
      </c>
      <c r="O168" s="387">
        <v>12</v>
      </c>
      <c r="P168" s="397">
        <v>0</v>
      </c>
      <c r="Q168" s="387">
        <v>10</v>
      </c>
      <c r="R168" s="387">
        <v>1</v>
      </c>
      <c r="S168" s="387">
        <v>0</v>
      </c>
      <c r="T168" s="387">
        <v>5</v>
      </c>
      <c r="U168" s="387">
        <v>0</v>
      </c>
      <c r="V168" s="387">
        <v>1</v>
      </c>
      <c r="W168" s="387">
        <v>7</v>
      </c>
      <c r="X168" s="387">
        <v>3</v>
      </c>
      <c r="Y168" s="387">
        <v>1</v>
      </c>
      <c r="Z168" s="387">
        <v>1</v>
      </c>
      <c r="AA168" s="387">
        <v>0</v>
      </c>
      <c r="AB168" s="387">
        <v>0</v>
      </c>
      <c r="AC168" s="387">
        <v>1</v>
      </c>
      <c r="AD168" s="387">
        <v>0</v>
      </c>
      <c r="AE168" s="387">
        <v>0</v>
      </c>
      <c r="AF168" s="387">
        <v>0</v>
      </c>
      <c r="AG168" s="387">
        <v>3</v>
      </c>
      <c r="AH168" s="387">
        <v>0</v>
      </c>
      <c r="AI168" s="387">
        <v>1</v>
      </c>
      <c r="AJ168" s="387">
        <v>0</v>
      </c>
      <c r="AK168" s="387">
        <v>0</v>
      </c>
      <c r="AL168" s="387">
        <v>0</v>
      </c>
      <c r="AM168" s="387">
        <v>1</v>
      </c>
      <c r="AN168" s="387">
        <v>0</v>
      </c>
      <c r="AO168" s="387">
        <v>0</v>
      </c>
      <c r="AP168" s="387">
        <v>1</v>
      </c>
      <c r="AQ168" s="387">
        <v>1</v>
      </c>
      <c r="AR168" s="397">
        <v>1</v>
      </c>
      <c r="AS168" s="387"/>
      <c r="AT168" s="387"/>
      <c r="AU168" s="387"/>
      <c r="AV168" s="387"/>
      <c r="AW168" s="387"/>
      <c r="AX168" s="387"/>
      <c r="AY168" s="387"/>
      <c r="AZ168" s="387"/>
      <c r="BA168" s="387"/>
      <c r="BB168" s="387"/>
      <c r="BC168" s="387"/>
      <c r="BD168" s="387"/>
      <c r="BE168" s="387"/>
      <c r="BF168" s="387"/>
      <c r="BG168" s="398"/>
      <c r="BH168" s="398"/>
      <c r="BI168" s="398"/>
      <c r="BJ168" s="398"/>
      <c r="BK168" s="398"/>
      <c r="BL168" s="398"/>
      <c r="BM168" s="398"/>
      <c r="BN168" s="398"/>
      <c r="BO168" s="398"/>
      <c r="BP168" s="398"/>
      <c r="BQ168" s="398"/>
      <c r="BR168" s="398"/>
      <c r="BS168" s="398"/>
      <c r="BT168" s="398"/>
      <c r="BU168" s="398"/>
      <c r="BV168" s="398"/>
      <c r="BW168" s="398"/>
      <c r="BX168" s="398"/>
      <c r="BY168" s="398"/>
      <c r="BZ168" s="398"/>
    </row>
    <row r="169" spans="1:78" s="395" customFormat="1" ht="12" customHeight="1">
      <c r="A169" s="438" t="s">
        <v>624</v>
      </c>
      <c r="B169" s="402"/>
      <c r="C169" s="451" t="s">
        <v>511</v>
      </c>
      <c r="D169" s="387">
        <v>8</v>
      </c>
      <c r="E169" s="387">
        <v>3</v>
      </c>
      <c r="F169" s="387">
        <v>3</v>
      </c>
      <c r="G169" s="387">
        <v>3</v>
      </c>
      <c r="H169" s="387">
        <v>10</v>
      </c>
      <c r="I169" s="397">
        <v>9</v>
      </c>
      <c r="J169" s="387">
        <v>0</v>
      </c>
      <c r="K169" s="387">
        <v>0</v>
      </c>
      <c r="L169" s="387">
        <v>0</v>
      </c>
      <c r="M169" s="387">
        <v>0</v>
      </c>
      <c r="N169" s="387">
        <v>0</v>
      </c>
      <c r="O169" s="387">
        <v>0</v>
      </c>
      <c r="P169" s="397">
        <v>0</v>
      </c>
      <c r="Q169" s="387">
        <v>0</v>
      </c>
      <c r="R169" s="387">
        <v>0</v>
      </c>
      <c r="S169" s="387">
        <v>0</v>
      </c>
      <c r="T169" s="387">
        <v>0</v>
      </c>
      <c r="U169" s="387">
        <v>0</v>
      </c>
      <c r="V169" s="387">
        <v>0</v>
      </c>
      <c r="W169" s="387">
        <v>0</v>
      </c>
      <c r="X169" s="387">
        <v>0</v>
      </c>
      <c r="Y169" s="387">
        <v>0</v>
      </c>
      <c r="Z169" s="387">
        <v>0</v>
      </c>
      <c r="AA169" s="387">
        <v>0</v>
      </c>
      <c r="AB169" s="387">
        <v>0</v>
      </c>
      <c r="AC169" s="387">
        <v>0</v>
      </c>
      <c r="AD169" s="387">
        <v>0</v>
      </c>
      <c r="AE169" s="387">
        <v>0</v>
      </c>
      <c r="AF169" s="387">
        <v>0</v>
      </c>
      <c r="AG169" s="387">
        <v>0</v>
      </c>
      <c r="AH169" s="387">
        <v>0</v>
      </c>
      <c r="AI169" s="387">
        <v>0</v>
      </c>
      <c r="AJ169" s="387">
        <v>0</v>
      </c>
      <c r="AK169" s="387">
        <v>0</v>
      </c>
      <c r="AL169" s="387">
        <v>0</v>
      </c>
      <c r="AM169" s="387">
        <v>0</v>
      </c>
      <c r="AN169" s="387">
        <v>0</v>
      </c>
      <c r="AO169" s="387">
        <v>0</v>
      </c>
      <c r="AP169" s="387">
        <v>0</v>
      </c>
      <c r="AQ169" s="387">
        <v>0</v>
      </c>
      <c r="AR169" s="397">
        <v>0</v>
      </c>
      <c r="AS169" s="387"/>
      <c r="AT169" s="387"/>
      <c r="AU169" s="387"/>
      <c r="AV169" s="387"/>
      <c r="AW169" s="387"/>
      <c r="AX169" s="387"/>
      <c r="AY169" s="387"/>
      <c r="AZ169" s="387"/>
      <c r="BA169" s="387"/>
      <c r="BB169" s="387"/>
      <c r="BC169" s="387"/>
      <c r="BD169" s="387"/>
      <c r="BE169" s="387"/>
      <c r="BF169" s="387"/>
      <c r="BG169" s="398"/>
      <c r="BH169" s="398"/>
      <c r="BI169" s="398"/>
      <c r="BJ169" s="398"/>
      <c r="BK169" s="398"/>
      <c r="BL169" s="398"/>
      <c r="BM169" s="398"/>
      <c r="BN169" s="398"/>
      <c r="BO169" s="398"/>
      <c r="BP169" s="398"/>
      <c r="BQ169" s="398"/>
      <c r="BR169" s="398"/>
      <c r="BS169" s="398"/>
      <c r="BT169" s="398"/>
      <c r="BU169" s="398"/>
      <c r="BV169" s="398"/>
      <c r="BW169" s="398"/>
      <c r="BX169" s="398"/>
      <c r="BY169" s="398"/>
      <c r="BZ169" s="398"/>
    </row>
    <row r="170" spans="1:78" s="395" customFormat="1" ht="12" customHeight="1">
      <c r="A170" s="437" t="s">
        <v>625</v>
      </c>
      <c r="B170" s="396"/>
      <c r="C170" s="451" t="s">
        <v>511</v>
      </c>
      <c r="D170" s="387">
        <v>0</v>
      </c>
      <c r="E170" s="387">
        <v>0</v>
      </c>
      <c r="F170" s="387">
        <v>0</v>
      </c>
      <c r="G170" s="387">
        <v>0</v>
      </c>
      <c r="H170" s="387">
        <v>0</v>
      </c>
      <c r="I170" s="397">
        <v>0</v>
      </c>
      <c r="J170" s="387">
        <v>0</v>
      </c>
      <c r="K170" s="387">
        <v>2</v>
      </c>
      <c r="L170" s="387">
        <v>0</v>
      </c>
      <c r="M170" s="387">
        <v>0</v>
      </c>
      <c r="N170" s="387">
        <v>0</v>
      </c>
      <c r="O170" s="387">
        <v>1</v>
      </c>
      <c r="P170" s="397">
        <v>0</v>
      </c>
      <c r="Q170" s="387">
        <v>1</v>
      </c>
      <c r="R170" s="387">
        <v>0</v>
      </c>
      <c r="S170" s="387">
        <v>0</v>
      </c>
      <c r="T170" s="387">
        <v>2</v>
      </c>
      <c r="U170" s="387">
        <v>0</v>
      </c>
      <c r="V170" s="387">
        <v>1</v>
      </c>
      <c r="W170" s="387">
        <v>0</v>
      </c>
      <c r="X170" s="387">
        <v>0</v>
      </c>
      <c r="Y170" s="387">
        <v>1</v>
      </c>
      <c r="Z170" s="387">
        <v>1</v>
      </c>
      <c r="AA170" s="387">
        <v>1</v>
      </c>
      <c r="AB170" s="387">
        <v>0</v>
      </c>
      <c r="AC170" s="387">
        <v>0</v>
      </c>
      <c r="AD170" s="387">
        <v>5</v>
      </c>
      <c r="AE170" s="387">
        <v>5</v>
      </c>
      <c r="AF170" s="387">
        <v>1</v>
      </c>
      <c r="AG170" s="387">
        <v>1</v>
      </c>
      <c r="AH170" s="387">
        <v>1</v>
      </c>
      <c r="AI170" s="387">
        <v>0</v>
      </c>
      <c r="AJ170" s="387">
        <v>1</v>
      </c>
      <c r="AK170" s="387">
        <v>0</v>
      </c>
      <c r="AL170" s="387">
        <v>2</v>
      </c>
      <c r="AM170" s="387">
        <v>5</v>
      </c>
      <c r="AN170" s="387">
        <v>0</v>
      </c>
      <c r="AO170" s="387">
        <v>3</v>
      </c>
      <c r="AP170" s="387">
        <v>0</v>
      </c>
      <c r="AQ170" s="387">
        <v>0</v>
      </c>
      <c r="AR170" s="397">
        <v>0</v>
      </c>
      <c r="AS170" s="387"/>
      <c r="AT170" s="387"/>
      <c r="AU170" s="387"/>
      <c r="AV170" s="387"/>
      <c r="AW170" s="387"/>
      <c r="AX170" s="387"/>
      <c r="AY170" s="387"/>
      <c r="AZ170" s="387"/>
      <c r="BA170" s="387"/>
      <c r="BB170" s="387"/>
      <c r="BC170" s="387"/>
      <c r="BD170" s="387"/>
      <c r="BE170" s="387"/>
      <c r="BF170" s="387"/>
      <c r="BG170" s="398"/>
      <c r="BH170" s="398"/>
      <c r="BI170" s="398"/>
      <c r="BJ170" s="398"/>
      <c r="BK170" s="398"/>
      <c r="BL170" s="398"/>
      <c r="BM170" s="398"/>
      <c r="BN170" s="398"/>
      <c r="BO170" s="398"/>
      <c r="BP170" s="398"/>
      <c r="BQ170" s="398"/>
      <c r="BR170" s="398"/>
      <c r="BS170" s="398"/>
      <c r="BT170" s="398"/>
      <c r="BU170" s="398"/>
      <c r="BV170" s="398"/>
      <c r="BW170" s="398"/>
      <c r="BX170" s="398"/>
      <c r="BY170" s="398"/>
      <c r="BZ170" s="398"/>
    </row>
    <row r="171" spans="1:78" s="395" customFormat="1" ht="12" customHeight="1">
      <c r="A171" s="437" t="s">
        <v>626</v>
      </c>
      <c r="B171" s="396"/>
      <c r="C171" s="387"/>
      <c r="D171" s="387">
        <v>0</v>
      </c>
      <c r="E171" s="387">
        <v>0</v>
      </c>
      <c r="F171" s="387">
        <v>0</v>
      </c>
      <c r="G171" s="387">
        <v>0</v>
      </c>
      <c r="H171" s="387">
        <v>0</v>
      </c>
      <c r="I171" s="397">
        <v>0</v>
      </c>
      <c r="J171" s="387">
        <v>0</v>
      </c>
      <c r="K171" s="387">
        <v>0</v>
      </c>
      <c r="L171" s="387">
        <v>0</v>
      </c>
      <c r="M171" s="387">
        <v>0</v>
      </c>
      <c r="N171" s="387">
        <v>0</v>
      </c>
      <c r="O171" s="387">
        <v>0</v>
      </c>
      <c r="P171" s="397">
        <v>0</v>
      </c>
      <c r="Q171" s="387">
        <v>0</v>
      </c>
      <c r="R171" s="387">
        <v>0</v>
      </c>
      <c r="S171" s="387">
        <v>0</v>
      </c>
      <c r="T171" s="387">
        <v>0</v>
      </c>
      <c r="U171" s="387">
        <v>0</v>
      </c>
      <c r="V171" s="387">
        <v>0</v>
      </c>
      <c r="W171" s="387">
        <v>0</v>
      </c>
      <c r="X171" s="387">
        <v>0</v>
      </c>
      <c r="Y171" s="387">
        <v>0</v>
      </c>
      <c r="Z171" s="387">
        <v>0</v>
      </c>
      <c r="AA171" s="387">
        <v>0</v>
      </c>
      <c r="AB171" s="387">
        <v>0</v>
      </c>
      <c r="AC171" s="387">
        <v>2</v>
      </c>
      <c r="AD171" s="387">
        <v>0</v>
      </c>
      <c r="AE171" s="387">
        <v>1</v>
      </c>
      <c r="AF171" s="387">
        <v>0</v>
      </c>
      <c r="AG171" s="387">
        <v>0</v>
      </c>
      <c r="AH171" s="387">
        <v>0</v>
      </c>
      <c r="AI171" s="387">
        <v>1</v>
      </c>
      <c r="AJ171" s="387">
        <v>0</v>
      </c>
      <c r="AK171" s="387">
        <v>0</v>
      </c>
      <c r="AL171" s="387">
        <v>0</v>
      </c>
      <c r="AM171" s="387">
        <v>0</v>
      </c>
      <c r="AN171" s="387">
        <v>0</v>
      </c>
      <c r="AO171" s="387">
        <v>0</v>
      </c>
      <c r="AP171" s="387">
        <v>0</v>
      </c>
      <c r="AQ171" s="387">
        <v>0</v>
      </c>
      <c r="AR171" s="397">
        <v>0</v>
      </c>
      <c r="AS171" s="387"/>
      <c r="AT171" s="387"/>
      <c r="AU171" s="387"/>
      <c r="AV171" s="387"/>
      <c r="AW171" s="387"/>
      <c r="AX171" s="387"/>
      <c r="AY171" s="387"/>
      <c r="AZ171" s="387"/>
      <c r="BA171" s="387"/>
      <c r="BB171" s="387"/>
      <c r="BC171" s="387"/>
      <c r="BD171" s="387"/>
      <c r="BE171" s="387"/>
      <c r="BF171" s="387"/>
      <c r="BG171" s="398"/>
      <c r="BH171" s="398"/>
      <c r="BI171" s="398"/>
      <c r="BJ171" s="398"/>
      <c r="BK171" s="398"/>
      <c r="BL171" s="398"/>
      <c r="BM171" s="398"/>
      <c r="BN171" s="398"/>
      <c r="BO171" s="398"/>
      <c r="BP171" s="398"/>
      <c r="BQ171" s="398"/>
      <c r="BR171" s="398"/>
      <c r="BS171" s="398"/>
      <c r="BT171" s="398"/>
      <c r="BU171" s="398"/>
      <c r="BV171" s="398"/>
      <c r="BW171" s="398"/>
      <c r="BX171" s="398"/>
      <c r="BY171" s="398"/>
      <c r="BZ171" s="398"/>
    </row>
    <row r="172" spans="1:78" s="395" customFormat="1" ht="12" customHeight="1">
      <c r="A172" s="437" t="s">
        <v>627</v>
      </c>
      <c r="B172" s="396"/>
      <c r="C172" s="451" t="s">
        <v>511</v>
      </c>
      <c r="D172" s="387">
        <v>0</v>
      </c>
      <c r="E172" s="387">
        <v>0</v>
      </c>
      <c r="F172" s="387">
        <v>0</v>
      </c>
      <c r="G172" s="387">
        <v>0</v>
      </c>
      <c r="H172" s="387">
        <v>0</v>
      </c>
      <c r="I172" s="397">
        <v>0</v>
      </c>
      <c r="J172" s="387">
        <v>7</v>
      </c>
      <c r="K172" s="387">
        <v>4</v>
      </c>
      <c r="L172" s="387">
        <v>3</v>
      </c>
      <c r="M172" s="387">
        <v>1</v>
      </c>
      <c r="N172" s="387">
        <v>1</v>
      </c>
      <c r="O172" s="387">
        <v>1</v>
      </c>
      <c r="P172" s="397">
        <v>10</v>
      </c>
      <c r="Q172" s="387">
        <v>4</v>
      </c>
      <c r="R172" s="387">
        <v>7</v>
      </c>
      <c r="S172" s="387">
        <v>8</v>
      </c>
      <c r="T172" s="387">
        <v>9</v>
      </c>
      <c r="U172" s="387">
        <v>3</v>
      </c>
      <c r="V172" s="387">
        <v>3</v>
      </c>
      <c r="W172" s="387">
        <v>4</v>
      </c>
      <c r="X172" s="387">
        <v>7</v>
      </c>
      <c r="Y172" s="387">
        <v>0</v>
      </c>
      <c r="Z172" s="387">
        <v>5</v>
      </c>
      <c r="AA172" s="387">
        <v>2</v>
      </c>
      <c r="AB172" s="387">
        <v>1</v>
      </c>
      <c r="AC172" s="387">
        <v>2</v>
      </c>
      <c r="AD172" s="387">
        <v>0</v>
      </c>
      <c r="AE172" s="387">
        <v>1</v>
      </c>
      <c r="AF172" s="387">
        <v>4</v>
      </c>
      <c r="AG172" s="387">
        <v>1</v>
      </c>
      <c r="AH172" s="387">
        <v>0</v>
      </c>
      <c r="AI172" s="387">
        <v>0</v>
      </c>
      <c r="AJ172" s="387">
        <v>0</v>
      </c>
      <c r="AK172" s="387">
        <v>1</v>
      </c>
      <c r="AL172" s="387">
        <v>0</v>
      </c>
      <c r="AM172" s="387">
        <v>7</v>
      </c>
      <c r="AN172" s="387">
        <v>4</v>
      </c>
      <c r="AO172" s="387">
        <v>0</v>
      </c>
      <c r="AP172" s="387">
        <v>1</v>
      </c>
      <c r="AQ172" s="387">
        <v>2</v>
      </c>
      <c r="AR172" s="397">
        <v>11</v>
      </c>
      <c r="AS172" s="387"/>
      <c r="AT172" s="387"/>
      <c r="AU172" s="387"/>
      <c r="AV172" s="387"/>
      <c r="AW172" s="387"/>
      <c r="AX172" s="387"/>
      <c r="AY172" s="387"/>
      <c r="AZ172" s="387"/>
      <c r="BA172" s="387"/>
      <c r="BB172" s="387"/>
      <c r="BC172" s="387"/>
      <c r="BD172" s="387"/>
      <c r="BE172" s="387"/>
      <c r="BF172" s="387"/>
      <c r="BG172" s="398"/>
      <c r="BH172" s="398"/>
      <c r="BI172" s="398"/>
      <c r="BJ172" s="398"/>
      <c r="BK172" s="398"/>
      <c r="BL172" s="398"/>
      <c r="BM172" s="398"/>
      <c r="BN172" s="398"/>
      <c r="BO172" s="398"/>
      <c r="BP172" s="398"/>
      <c r="BQ172" s="398"/>
      <c r="BR172" s="398"/>
      <c r="BS172" s="398"/>
      <c r="BT172" s="398"/>
      <c r="BU172" s="398"/>
      <c r="BV172" s="398"/>
      <c r="BW172" s="398"/>
      <c r="BX172" s="398"/>
      <c r="BY172" s="398"/>
      <c r="BZ172" s="398"/>
    </row>
    <row r="173" spans="1:78" s="395" customFormat="1" ht="12" customHeight="1">
      <c r="A173" s="437" t="s">
        <v>628</v>
      </c>
      <c r="B173" s="396"/>
      <c r="C173" s="449" t="s">
        <v>10</v>
      </c>
      <c r="D173" s="387">
        <v>0</v>
      </c>
      <c r="E173" s="387">
        <v>0</v>
      </c>
      <c r="F173" s="387">
        <v>0</v>
      </c>
      <c r="G173" s="387">
        <v>0</v>
      </c>
      <c r="H173" s="387">
        <v>0</v>
      </c>
      <c r="I173" s="397">
        <v>0</v>
      </c>
      <c r="J173" s="387">
        <v>10</v>
      </c>
      <c r="K173" s="387">
        <v>8</v>
      </c>
      <c r="L173" s="387">
        <v>2</v>
      </c>
      <c r="M173" s="387">
        <v>2</v>
      </c>
      <c r="N173" s="387">
        <v>5</v>
      </c>
      <c r="O173" s="387">
        <v>2</v>
      </c>
      <c r="P173" s="397">
        <v>16</v>
      </c>
      <c r="Q173" s="387">
        <v>5</v>
      </c>
      <c r="R173" s="387">
        <v>15</v>
      </c>
      <c r="S173" s="387">
        <v>3</v>
      </c>
      <c r="T173" s="387">
        <v>10</v>
      </c>
      <c r="U173" s="387">
        <v>2</v>
      </c>
      <c r="V173" s="387">
        <v>8</v>
      </c>
      <c r="W173" s="387">
        <v>8</v>
      </c>
      <c r="X173" s="387">
        <v>5</v>
      </c>
      <c r="Y173" s="387">
        <v>10</v>
      </c>
      <c r="Z173" s="387">
        <v>10</v>
      </c>
      <c r="AA173" s="387">
        <v>2</v>
      </c>
      <c r="AB173" s="387">
        <v>2</v>
      </c>
      <c r="AC173" s="387">
        <v>6</v>
      </c>
      <c r="AD173" s="387">
        <v>2</v>
      </c>
      <c r="AE173" s="387">
        <v>4</v>
      </c>
      <c r="AF173" s="387">
        <v>3</v>
      </c>
      <c r="AG173" s="387">
        <v>4</v>
      </c>
      <c r="AH173" s="387">
        <v>0</v>
      </c>
      <c r="AI173" s="387">
        <v>2</v>
      </c>
      <c r="AJ173" s="387">
        <v>18</v>
      </c>
      <c r="AK173" s="387">
        <v>7</v>
      </c>
      <c r="AL173" s="387">
        <v>2</v>
      </c>
      <c r="AM173" s="387">
        <v>3</v>
      </c>
      <c r="AN173" s="387">
        <v>3</v>
      </c>
      <c r="AO173" s="387">
        <v>0</v>
      </c>
      <c r="AP173" s="387">
        <v>0</v>
      </c>
      <c r="AQ173" s="387">
        <v>2</v>
      </c>
      <c r="AR173" s="397">
        <v>2</v>
      </c>
      <c r="AS173" s="387"/>
      <c r="AT173" s="387"/>
      <c r="AU173" s="387"/>
      <c r="AV173" s="387"/>
      <c r="AW173" s="387"/>
      <c r="AX173" s="387"/>
      <c r="AY173" s="387"/>
      <c r="AZ173" s="387"/>
      <c r="BA173" s="387"/>
      <c r="BB173" s="387"/>
      <c r="BC173" s="387"/>
      <c r="BD173" s="387"/>
      <c r="BE173" s="387"/>
      <c r="BF173" s="387"/>
      <c r="BG173" s="398"/>
      <c r="BH173" s="398"/>
      <c r="BI173" s="398"/>
      <c r="BJ173" s="398"/>
      <c r="BK173" s="398"/>
      <c r="BL173" s="398"/>
      <c r="BM173" s="398"/>
      <c r="BN173" s="398"/>
      <c r="BO173" s="398"/>
      <c r="BP173" s="398"/>
      <c r="BQ173" s="398"/>
      <c r="BR173" s="398"/>
      <c r="BS173" s="398"/>
      <c r="BT173" s="398"/>
      <c r="BU173" s="398"/>
      <c r="BV173" s="398"/>
      <c r="BW173" s="398"/>
      <c r="BX173" s="398"/>
      <c r="BY173" s="398"/>
      <c r="BZ173" s="398"/>
    </row>
    <row r="174" spans="1:78" s="395" customFormat="1" ht="12" customHeight="1">
      <c r="A174" s="437" t="s">
        <v>629</v>
      </c>
      <c r="B174" s="403"/>
      <c r="C174" s="387"/>
      <c r="D174" s="387">
        <v>0</v>
      </c>
      <c r="E174" s="387">
        <v>0</v>
      </c>
      <c r="F174" s="387">
        <v>0</v>
      </c>
      <c r="G174" s="387">
        <v>0</v>
      </c>
      <c r="H174" s="387">
        <v>0</v>
      </c>
      <c r="I174" s="397">
        <v>0</v>
      </c>
      <c r="J174" s="387">
        <v>0</v>
      </c>
      <c r="K174" s="387">
        <v>0</v>
      </c>
      <c r="L174" s="387">
        <v>0</v>
      </c>
      <c r="M174" s="387">
        <v>0</v>
      </c>
      <c r="N174" s="387">
        <v>0</v>
      </c>
      <c r="O174" s="387">
        <v>0</v>
      </c>
      <c r="P174" s="397">
        <v>0</v>
      </c>
      <c r="Q174" s="387">
        <v>0</v>
      </c>
      <c r="R174" s="387">
        <v>0</v>
      </c>
      <c r="S174" s="387">
        <v>0</v>
      </c>
      <c r="T174" s="387">
        <v>0</v>
      </c>
      <c r="U174" s="387">
        <v>0</v>
      </c>
      <c r="V174" s="387">
        <v>0</v>
      </c>
      <c r="W174" s="387">
        <v>1</v>
      </c>
      <c r="X174" s="387">
        <v>0</v>
      </c>
      <c r="Y174" s="387">
        <v>0</v>
      </c>
      <c r="Z174" s="387">
        <v>0</v>
      </c>
      <c r="AA174" s="387">
        <v>0</v>
      </c>
      <c r="AB174" s="387">
        <v>0</v>
      </c>
      <c r="AC174" s="387">
        <v>0</v>
      </c>
      <c r="AD174" s="387">
        <v>0</v>
      </c>
      <c r="AE174" s="387">
        <v>0</v>
      </c>
      <c r="AF174" s="387">
        <v>0</v>
      </c>
      <c r="AG174" s="387">
        <v>0</v>
      </c>
      <c r="AH174" s="387">
        <v>0</v>
      </c>
      <c r="AI174" s="387">
        <v>0</v>
      </c>
      <c r="AJ174" s="387">
        <v>0</v>
      </c>
      <c r="AK174" s="387">
        <v>0</v>
      </c>
      <c r="AL174" s="387">
        <v>0</v>
      </c>
      <c r="AM174" s="387">
        <v>0</v>
      </c>
      <c r="AN174" s="387">
        <v>0</v>
      </c>
      <c r="AO174" s="387">
        <v>0</v>
      </c>
      <c r="AP174" s="387">
        <v>0</v>
      </c>
      <c r="AQ174" s="387">
        <v>0</v>
      </c>
      <c r="AR174" s="397">
        <v>0</v>
      </c>
      <c r="AS174" s="387"/>
      <c r="AT174" s="387"/>
      <c r="AU174" s="387"/>
      <c r="AV174" s="387"/>
      <c r="AW174" s="387"/>
      <c r="AX174" s="387"/>
      <c r="AY174" s="387"/>
      <c r="AZ174" s="387"/>
      <c r="BA174" s="387"/>
      <c r="BB174" s="387"/>
      <c r="BC174" s="387"/>
      <c r="BD174" s="387"/>
      <c r="BE174" s="387"/>
      <c r="BF174" s="387"/>
      <c r="BG174" s="398"/>
      <c r="BH174" s="398"/>
      <c r="BI174" s="398"/>
      <c r="BJ174" s="398"/>
      <c r="BK174" s="398"/>
      <c r="BL174" s="398"/>
      <c r="BM174" s="398"/>
      <c r="BN174" s="398"/>
      <c r="BO174" s="398"/>
      <c r="BP174" s="398"/>
      <c r="BQ174" s="398"/>
      <c r="BR174" s="398"/>
      <c r="BS174" s="398"/>
      <c r="BT174" s="398"/>
      <c r="BU174" s="398"/>
      <c r="BV174" s="398"/>
      <c r="BW174" s="398"/>
      <c r="BX174" s="398"/>
      <c r="BY174" s="398"/>
      <c r="BZ174" s="398"/>
    </row>
    <row r="175" spans="1:78" s="395" customFormat="1" ht="12" customHeight="1">
      <c r="A175" s="444" t="s">
        <v>310</v>
      </c>
      <c r="B175" s="406"/>
      <c r="C175" s="387"/>
      <c r="D175" s="387"/>
      <c r="E175" s="387"/>
      <c r="F175" s="387"/>
      <c r="G175" s="387"/>
      <c r="H175" s="387"/>
      <c r="I175" s="397"/>
      <c r="J175" s="387"/>
      <c r="K175" s="387"/>
      <c r="L175" s="387"/>
      <c r="M175" s="387"/>
      <c r="N175" s="387"/>
      <c r="O175" s="387"/>
      <c r="P175" s="397"/>
      <c r="Q175" s="387"/>
      <c r="R175" s="387"/>
      <c r="S175" s="387"/>
      <c r="T175" s="387"/>
      <c r="U175" s="387"/>
      <c r="V175" s="387"/>
      <c r="W175" s="387"/>
      <c r="X175" s="387"/>
      <c r="Y175" s="387"/>
      <c r="Z175" s="387"/>
      <c r="AA175" s="387"/>
      <c r="AB175" s="387"/>
      <c r="AC175" s="387"/>
      <c r="AD175" s="387"/>
      <c r="AE175" s="387"/>
      <c r="AF175" s="387"/>
      <c r="AG175" s="387"/>
      <c r="AH175" s="387"/>
      <c r="AI175" s="387"/>
      <c r="AJ175" s="387"/>
      <c r="AK175" s="387"/>
      <c r="AL175" s="387"/>
      <c r="AM175" s="387"/>
      <c r="AN175" s="387"/>
      <c r="AO175" s="387"/>
      <c r="AP175" s="387"/>
      <c r="AQ175" s="387"/>
      <c r="AR175" s="397"/>
      <c r="AS175" s="387"/>
      <c r="AT175" s="387"/>
      <c r="AU175" s="387"/>
      <c r="AV175" s="387"/>
      <c r="AW175" s="387"/>
      <c r="AX175" s="387"/>
      <c r="AY175" s="387"/>
      <c r="AZ175" s="387"/>
      <c r="BA175" s="387"/>
      <c r="BB175" s="387"/>
      <c r="BC175" s="387"/>
      <c r="BD175" s="387"/>
      <c r="BE175" s="387"/>
      <c r="BF175" s="387"/>
      <c r="BG175" s="398"/>
      <c r="BH175" s="398"/>
      <c r="BI175" s="398"/>
      <c r="BJ175" s="398"/>
      <c r="BK175" s="398"/>
      <c r="BL175" s="398"/>
      <c r="BM175" s="398"/>
      <c r="BN175" s="398"/>
      <c r="BO175" s="398"/>
      <c r="BP175" s="398"/>
      <c r="BQ175" s="398"/>
      <c r="BR175" s="398"/>
      <c r="BS175" s="398"/>
      <c r="BT175" s="398"/>
      <c r="BU175" s="398"/>
      <c r="BV175" s="398"/>
      <c r="BW175" s="398"/>
      <c r="BX175" s="398"/>
      <c r="BY175" s="398"/>
      <c r="BZ175" s="398"/>
    </row>
    <row r="176" spans="1:78" s="395" customFormat="1" ht="12" customHeight="1">
      <c r="A176" s="437" t="s">
        <v>630</v>
      </c>
      <c r="B176" s="387"/>
      <c r="C176" s="387"/>
      <c r="D176" s="387">
        <v>0</v>
      </c>
      <c r="E176" s="387">
        <v>0</v>
      </c>
      <c r="F176" s="387">
        <v>0</v>
      </c>
      <c r="G176" s="387">
        <v>0</v>
      </c>
      <c r="H176" s="387">
        <v>0</v>
      </c>
      <c r="I176" s="397">
        <v>0</v>
      </c>
      <c r="J176" s="387">
        <v>0</v>
      </c>
      <c r="K176" s="387">
        <v>0</v>
      </c>
      <c r="L176" s="387">
        <v>0</v>
      </c>
      <c r="M176" s="387">
        <v>0</v>
      </c>
      <c r="N176" s="387">
        <v>0</v>
      </c>
      <c r="O176" s="387">
        <v>0</v>
      </c>
      <c r="P176" s="397">
        <v>0</v>
      </c>
      <c r="Q176" s="387">
        <v>0</v>
      </c>
      <c r="R176" s="387">
        <v>0</v>
      </c>
      <c r="S176" s="387">
        <v>0</v>
      </c>
      <c r="T176" s="387">
        <v>0</v>
      </c>
      <c r="U176" s="387">
        <v>0</v>
      </c>
      <c r="V176" s="387">
        <v>0</v>
      </c>
      <c r="W176" s="387">
        <v>0</v>
      </c>
      <c r="X176" s="387">
        <v>1</v>
      </c>
      <c r="Y176" s="387">
        <v>0</v>
      </c>
      <c r="Z176" s="387">
        <v>0</v>
      </c>
      <c r="AA176" s="387">
        <v>0</v>
      </c>
      <c r="AB176" s="387">
        <v>0</v>
      </c>
      <c r="AC176" s="387">
        <v>0</v>
      </c>
      <c r="AD176" s="387">
        <v>0</v>
      </c>
      <c r="AE176" s="387">
        <v>0</v>
      </c>
      <c r="AF176" s="387">
        <v>0</v>
      </c>
      <c r="AG176" s="387">
        <v>0</v>
      </c>
      <c r="AH176" s="387">
        <v>0</v>
      </c>
      <c r="AI176" s="387">
        <v>0</v>
      </c>
      <c r="AJ176" s="387">
        <v>0</v>
      </c>
      <c r="AK176" s="387">
        <v>0</v>
      </c>
      <c r="AL176" s="387">
        <v>0</v>
      </c>
      <c r="AM176" s="387">
        <v>3</v>
      </c>
      <c r="AN176" s="387">
        <v>0</v>
      </c>
      <c r="AO176" s="387">
        <v>0</v>
      </c>
      <c r="AP176" s="387">
        <v>0</v>
      </c>
      <c r="AQ176" s="387">
        <v>0</v>
      </c>
      <c r="AR176" s="397">
        <v>1</v>
      </c>
      <c r="AS176" s="387"/>
      <c r="AT176" s="387"/>
      <c r="AU176" s="387"/>
      <c r="AV176" s="387"/>
      <c r="AW176" s="387"/>
      <c r="AX176" s="387"/>
      <c r="AY176" s="387"/>
      <c r="AZ176" s="387"/>
      <c r="BA176" s="387"/>
      <c r="BB176" s="387"/>
      <c r="BC176" s="387"/>
      <c r="BD176" s="387"/>
      <c r="BE176" s="387"/>
      <c r="BF176" s="387"/>
      <c r="BG176" s="398"/>
      <c r="BH176" s="398"/>
      <c r="BI176" s="398"/>
      <c r="BJ176" s="398"/>
      <c r="BK176" s="398"/>
      <c r="BL176" s="398"/>
      <c r="BM176" s="398"/>
      <c r="BN176" s="398"/>
      <c r="BO176" s="398"/>
      <c r="BP176" s="398"/>
      <c r="BQ176" s="398"/>
      <c r="BR176" s="398"/>
      <c r="BS176" s="398"/>
      <c r="BT176" s="398"/>
      <c r="BU176" s="398"/>
      <c r="BV176" s="398"/>
      <c r="BW176" s="398"/>
      <c r="BX176" s="398"/>
      <c r="BY176" s="398"/>
      <c r="BZ176" s="398"/>
    </row>
    <row r="177" spans="1:78" s="395" customFormat="1" ht="12" customHeight="1">
      <c r="A177" s="437" t="s">
        <v>631</v>
      </c>
      <c r="B177" s="396" t="s">
        <v>239</v>
      </c>
      <c r="C177" s="449" t="s">
        <v>10</v>
      </c>
      <c r="D177" s="387">
        <v>0</v>
      </c>
      <c r="E177" s="387">
        <v>0</v>
      </c>
      <c r="F177" s="387">
        <v>0</v>
      </c>
      <c r="G177" s="387">
        <v>0</v>
      </c>
      <c r="H177" s="387">
        <v>0</v>
      </c>
      <c r="I177" s="397">
        <v>1</v>
      </c>
      <c r="J177" s="387">
        <v>0</v>
      </c>
      <c r="K177" s="387">
        <v>0</v>
      </c>
      <c r="L177" s="387">
        <v>0</v>
      </c>
      <c r="M177" s="387">
        <v>2</v>
      </c>
      <c r="N177" s="387">
        <v>1</v>
      </c>
      <c r="O177" s="387">
        <v>1</v>
      </c>
      <c r="P177" s="397">
        <v>2</v>
      </c>
      <c r="Q177" s="387">
        <v>1</v>
      </c>
      <c r="R177" s="387">
        <v>1</v>
      </c>
      <c r="S177" s="387">
        <v>4</v>
      </c>
      <c r="T177" s="387">
        <v>2</v>
      </c>
      <c r="U177" s="387">
        <v>14</v>
      </c>
      <c r="V177" s="387">
        <v>1</v>
      </c>
      <c r="W177" s="387">
        <v>3</v>
      </c>
      <c r="X177" s="387">
        <v>9</v>
      </c>
      <c r="Y177" s="387">
        <v>12</v>
      </c>
      <c r="Z177" s="387">
        <v>3</v>
      </c>
      <c r="AA177" s="387">
        <v>10</v>
      </c>
      <c r="AB177" s="387">
        <v>1</v>
      </c>
      <c r="AC177" s="387">
        <v>2</v>
      </c>
      <c r="AD177" s="387">
        <v>2</v>
      </c>
      <c r="AE177" s="387">
        <v>1</v>
      </c>
      <c r="AF177" s="387">
        <v>6</v>
      </c>
      <c r="AG177" s="387">
        <v>4</v>
      </c>
      <c r="AH177" s="387">
        <v>15</v>
      </c>
      <c r="AI177" s="387">
        <v>8</v>
      </c>
      <c r="AJ177" s="387">
        <v>15</v>
      </c>
      <c r="AK177" s="387">
        <v>24</v>
      </c>
      <c r="AL177" s="387">
        <v>11</v>
      </c>
      <c r="AM177" s="387">
        <v>2</v>
      </c>
      <c r="AN177" s="387">
        <v>10</v>
      </c>
      <c r="AO177" s="387">
        <v>0</v>
      </c>
      <c r="AP177" s="387">
        <v>1</v>
      </c>
      <c r="AQ177" s="387">
        <v>1</v>
      </c>
      <c r="AR177" s="397">
        <v>0</v>
      </c>
      <c r="AS177" s="387"/>
      <c r="AT177" s="387"/>
      <c r="AU177" s="387"/>
      <c r="AV177" s="387"/>
      <c r="AW177" s="387"/>
      <c r="AX177" s="387"/>
      <c r="AY177" s="387"/>
      <c r="AZ177" s="387"/>
      <c r="BA177" s="387"/>
      <c r="BB177" s="387"/>
      <c r="BC177" s="387"/>
      <c r="BD177" s="387"/>
      <c r="BE177" s="387"/>
      <c r="BF177" s="387"/>
      <c r="BG177" s="398"/>
      <c r="BH177" s="398"/>
      <c r="BI177" s="398"/>
      <c r="BJ177" s="398"/>
      <c r="BK177" s="398"/>
      <c r="BL177" s="398"/>
      <c r="BM177" s="398"/>
      <c r="BN177" s="398"/>
      <c r="BO177" s="398"/>
      <c r="BP177" s="398"/>
      <c r="BQ177" s="398"/>
      <c r="BR177" s="398"/>
      <c r="BS177" s="398"/>
      <c r="BT177" s="398"/>
      <c r="BU177" s="398"/>
      <c r="BV177" s="398"/>
      <c r="BW177" s="398"/>
      <c r="BX177" s="398"/>
      <c r="BY177" s="398"/>
      <c r="BZ177" s="398"/>
    </row>
    <row r="178" spans="1:78" s="395" customFormat="1" ht="12" customHeight="1">
      <c r="A178" s="437" t="s">
        <v>632</v>
      </c>
      <c r="B178" s="396" t="s">
        <v>241</v>
      </c>
      <c r="C178" s="449" t="s">
        <v>10</v>
      </c>
      <c r="D178" s="387">
        <v>0</v>
      </c>
      <c r="E178" s="387">
        <v>0</v>
      </c>
      <c r="F178" s="387">
        <v>0</v>
      </c>
      <c r="G178" s="387">
        <v>0</v>
      </c>
      <c r="H178" s="387">
        <v>0</v>
      </c>
      <c r="I178" s="397">
        <v>0</v>
      </c>
      <c r="J178" s="387">
        <v>1</v>
      </c>
      <c r="K178" s="387">
        <v>0</v>
      </c>
      <c r="L178" s="387">
        <v>2</v>
      </c>
      <c r="M178" s="387">
        <v>0</v>
      </c>
      <c r="N178" s="387">
        <v>4</v>
      </c>
      <c r="O178" s="387">
        <v>0</v>
      </c>
      <c r="P178" s="397">
        <v>0</v>
      </c>
      <c r="Q178" s="387">
        <v>2</v>
      </c>
      <c r="R178" s="387">
        <v>2</v>
      </c>
      <c r="S178" s="387">
        <v>7</v>
      </c>
      <c r="T178" s="387">
        <v>2</v>
      </c>
      <c r="U178" s="387">
        <v>11</v>
      </c>
      <c r="V178" s="387">
        <v>1</v>
      </c>
      <c r="W178" s="387">
        <v>0</v>
      </c>
      <c r="X178" s="387">
        <v>4</v>
      </c>
      <c r="Y178" s="387">
        <v>1</v>
      </c>
      <c r="Z178" s="387">
        <v>2</v>
      </c>
      <c r="AA178" s="387">
        <v>7</v>
      </c>
      <c r="AB178" s="387">
        <v>2</v>
      </c>
      <c r="AC178" s="387">
        <v>0</v>
      </c>
      <c r="AD178" s="387">
        <v>7</v>
      </c>
      <c r="AE178" s="387">
        <v>2</v>
      </c>
      <c r="AF178" s="387">
        <v>2</v>
      </c>
      <c r="AG178" s="387">
        <v>1</v>
      </c>
      <c r="AH178" s="387">
        <v>9</v>
      </c>
      <c r="AI178" s="387">
        <v>16</v>
      </c>
      <c r="AJ178" s="387">
        <v>21</v>
      </c>
      <c r="AK178" s="387">
        <v>39</v>
      </c>
      <c r="AL178" s="387">
        <v>29</v>
      </c>
      <c r="AM178" s="387">
        <v>5</v>
      </c>
      <c r="AN178" s="387">
        <v>7</v>
      </c>
      <c r="AO178" s="387">
        <v>2</v>
      </c>
      <c r="AP178" s="387">
        <v>1</v>
      </c>
      <c r="AQ178" s="387">
        <v>0</v>
      </c>
      <c r="AR178" s="397">
        <v>0</v>
      </c>
      <c r="AS178" s="387"/>
      <c r="AT178" s="387"/>
      <c r="AU178" s="387"/>
      <c r="AV178" s="387"/>
      <c r="AW178" s="387"/>
      <c r="AX178" s="387"/>
      <c r="AY178" s="387"/>
      <c r="AZ178" s="387"/>
      <c r="BA178" s="387"/>
      <c r="BB178" s="387"/>
      <c r="BC178" s="387"/>
      <c r="BD178" s="387"/>
      <c r="BE178" s="387"/>
      <c r="BF178" s="387"/>
      <c r="BG178" s="398"/>
      <c r="BH178" s="398"/>
      <c r="BI178" s="398"/>
      <c r="BJ178" s="398"/>
      <c r="BK178" s="398"/>
      <c r="BL178" s="398"/>
      <c r="BM178" s="398"/>
      <c r="BN178" s="398"/>
      <c r="BO178" s="398"/>
      <c r="BP178" s="398"/>
      <c r="BQ178" s="398"/>
      <c r="BR178" s="398"/>
      <c r="BS178" s="398"/>
      <c r="BT178" s="398"/>
      <c r="BU178" s="398"/>
      <c r="BV178" s="398"/>
      <c r="BW178" s="398"/>
      <c r="BX178" s="398"/>
      <c r="BY178" s="398"/>
      <c r="BZ178" s="398"/>
    </row>
    <row r="179" spans="1:78" s="395" customFormat="1" ht="12" customHeight="1">
      <c r="A179" s="437" t="s">
        <v>633</v>
      </c>
      <c r="B179" s="402"/>
      <c r="C179" s="387"/>
      <c r="D179" s="387">
        <v>0</v>
      </c>
      <c r="E179" s="387">
        <v>0</v>
      </c>
      <c r="F179" s="387">
        <v>0</v>
      </c>
      <c r="G179" s="387">
        <v>0</v>
      </c>
      <c r="H179" s="387">
        <v>0</v>
      </c>
      <c r="I179" s="397">
        <v>0</v>
      </c>
      <c r="J179" s="404">
        <v>0</v>
      </c>
      <c r="K179" s="387">
        <v>0</v>
      </c>
      <c r="L179" s="387">
        <v>0</v>
      </c>
      <c r="M179" s="387">
        <v>0</v>
      </c>
      <c r="N179" s="387">
        <v>0</v>
      </c>
      <c r="O179" s="387">
        <v>0</v>
      </c>
      <c r="P179" s="397">
        <v>0</v>
      </c>
      <c r="Q179" s="387">
        <v>2</v>
      </c>
      <c r="R179" s="387">
        <v>0</v>
      </c>
      <c r="S179" s="387">
        <v>0</v>
      </c>
      <c r="T179" s="387">
        <v>0</v>
      </c>
      <c r="U179" s="387">
        <v>2</v>
      </c>
      <c r="V179" s="387">
        <v>0</v>
      </c>
      <c r="W179" s="387">
        <v>0</v>
      </c>
      <c r="X179" s="387">
        <v>1</v>
      </c>
      <c r="Y179" s="387">
        <v>0</v>
      </c>
      <c r="Z179" s="387">
        <v>1</v>
      </c>
      <c r="AA179" s="387">
        <v>1</v>
      </c>
      <c r="AB179" s="387">
        <v>0</v>
      </c>
      <c r="AC179" s="387">
        <v>0</v>
      </c>
      <c r="AD179" s="387">
        <v>0</v>
      </c>
      <c r="AE179" s="387">
        <v>0</v>
      </c>
      <c r="AF179" s="387">
        <v>0</v>
      </c>
      <c r="AG179" s="387">
        <v>0</v>
      </c>
      <c r="AH179" s="387">
        <v>0</v>
      </c>
      <c r="AI179" s="387">
        <v>0</v>
      </c>
      <c r="AJ179" s="387">
        <v>0</v>
      </c>
      <c r="AK179" s="387">
        <v>0</v>
      </c>
      <c r="AL179" s="387">
        <v>0</v>
      </c>
      <c r="AM179" s="387">
        <v>1</v>
      </c>
      <c r="AN179" s="387">
        <v>0</v>
      </c>
      <c r="AO179" s="387">
        <v>0</v>
      </c>
      <c r="AP179" s="387">
        <v>0</v>
      </c>
      <c r="AQ179" s="387">
        <v>0</v>
      </c>
      <c r="AR179" s="397">
        <v>1</v>
      </c>
      <c r="AS179" s="387"/>
      <c r="AT179" s="387"/>
      <c r="AU179" s="387"/>
      <c r="AV179" s="387"/>
      <c r="AW179" s="387"/>
      <c r="AX179" s="387"/>
      <c r="AY179" s="387"/>
      <c r="AZ179" s="387"/>
      <c r="BA179" s="387"/>
      <c r="BB179" s="387"/>
      <c r="BC179" s="387"/>
      <c r="BD179" s="387"/>
      <c r="BE179" s="387"/>
      <c r="BF179" s="387"/>
      <c r="BG179" s="398"/>
      <c r="BH179" s="398"/>
      <c r="BI179" s="398"/>
      <c r="BJ179" s="398"/>
      <c r="BK179" s="398"/>
      <c r="BL179" s="398"/>
      <c r="BM179" s="398"/>
      <c r="BN179" s="398"/>
      <c r="BO179" s="398"/>
      <c r="BP179" s="398"/>
      <c r="BQ179" s="398"/>
      <c r="BR179" s="398"/>
      <c r="BS179" s="398"/>
      <c r="BT179" s="398"/>
      <c r="BU179" s="398"/>
      <c r="BV179" s="398"/>
      <c r="BW179" s="398"/>
      <c r="BX179" s="398"/>
      <c r="BY179" s="398"/>
      <c r="BZ179" s="398"/>
    </row>
    <row r="180" spans="1:78" s="395" customFormat="1" ht="12" customHeight="1">
      <c r="A180" s="437" t="s">
        <v>634</v>
      </c>
      <c r="B180" s="402"/>
      <c r="C180" s="387"/>
      <c r="D180" s="387">
        <v>0</v>
      </c>
      <c r="E180" s="387">
        <v>0</v>
      </c>
      <c r="F180" s="387">
        <v>0</v>
      </c>
      <c r="G180" s="387">
        <v>0</v>
      </c>
      <c r="H180" s="387">
        <v>0</v>
      </c>
      <c r="I180" s="397">
        <v>0</v>
      </c>
      <c r="J180" s="387">
        <v>0</v>
      </c>
      <c r="K180" s="387">
        <v>0</v>
      </c>
      <c r="L180" s="387">
        <v>0</v>
      </c>
      <c r="M180" s="387">
        <v>0</v>
      </c>
      <c r="N180" s="387">
        <v>0</v>
      </c>
      <c r="O180" s="387">
        <v>0</v>
      </c>
      <c r="P180" s="397">
        <v>0</v>
      </c>
      <c r="Q180" s="387">
        <v>0</v>
      </c>
      <c r="R180" s="387">
        <v>0</v>
      </c>
      <c r="S180" s="387">
        <v>0</v>
      </c>
      <c r="T180" s="387">
        <v>0</v>
      </c>
      <c r="U180" s="387">
        <v>0</v>
      </c>
      <c r="V180" s="387">
        <v>0</v>
      </c>
      <c r="W180" s="387">
        <v>0</v>
      </c>
      <c r="X180" s="387">
        <v>0</v>
      </c>
      <c r="Y180" s="387">
        <v>1</v>
      </c>
      <c r="Z180" s="387">
        <v>0</v>
      </c>
      <c r="AA180" s="387">
        <v>0</v>
      </c>
      <c r="AB180" s="387">
        <v>0</v>
      </c>
      <c r="AC180" s="387">
        <v>0</v>
      </c>
      <c r="AD180" s="387">
        <v>0</v>
      </c>
      <c r="AE180" s="387">
        <v>0</v>
      </c>
      <c r="AF180" s="387">
        <v>0</v>
      </c>
      <c r="AG180" s="387">
        <v>0</v>
      </c>
      <c r="AH180" s="387">
        <v>0</v>
      </c>
      <c r="AI180" s="387">
        <v>0</v>
      </c>
      <c r="AJ180" s="387">
        <v>0</v>
      </c>
      <c r="AK180" s="387">
        <v>0</v>
      </c>
      <c r="AL180" s="387">
        <v>0</v>
      </c>
      <c r="AM180" s="387">
        <v>0</v>
      </c>
      <c r="AN180" s="387">
        <v>0</v>
      </c>
      <c r="AO180" s="387">
        <v>0</v>
      </c>
      <c r="AP180" s="387">
        <v>0</v>
      </c>
      <c r="AQ180" s="387">
        <v>0</v>
      </c>
      <c r="AR180" s="397">
        <v>1</v>
      </c>
      <c r="AS180" s="387"/>
      <c r="AT180" s="387"/>
      <c r="AU180" s="387"/>
      <c r="AV180" s="387"/>
      <c r="AW180" s="387"/>
      <c r="AX180" s="387"/>
      <c r="AY180" s="387"/>
      <c r="AZ180" s="387"/>
      <c r="BA180" s="387"/>
      <c r="BB180" s="387"/>
      <c r="BC180" s="387"/>
      <c r="BD180" s="387"/>
      <c r="BE180" s="387"/>
      <c r="BF180" s="387"/>
      <c r="BG180" s="398"/>
      <c r="BH180" s="398"/>
      <c r="BI180" s="398"/>
      <c r="BJ180" s="398"/>
      <c r="BK180" s="398"/>
      <c r="BL180" s="398"/>
      <c r="BM180" s="398"/>
      <c r="BN180" s="398"/>
      <c r="BO180" s="398"/>
      <c r="BP180" s="398"/>
      <c r="BQ180" s="398"/>
      <c r="BR180" s="398"/>
      <c r="BS180" s="398"/>
      <c r="BT180" s="398"/>
      <c r="BU180" s="398"/>
      <c r="BV180" s="398"/>
      <c r="BW180" s="398"/>
      <c r="BX180" s="398"/>
      <c r="BY180" s="398"/>
      <c r="BZ180" s="398"/>
    </row>
    <row r="181" spans="1:78" s="395" customFormat="1" ht="12" customHeight="1">
      <c r="A181" s="438" t="s">
        <v>635</v>
      </c>
      <c r="B181" s="402"/>
      <c r="C181" s="402"/>
      <c r="D181" s="387">
        <v>1</v>
      </c>
      <c r="E181" s="387">
        <v>3</v>
      </c>
      <c r="F181" s="387">
        <v>2</v>
      </c>
      <c r="G181" s="387">
        <v>10</v>
      </c>
      <c r="H181" s="387">
        <v>0</v>
      </c>
      <c r="I181" s="397">
        <v>6</v>
      </c>
      <c r="J181" s="387">
        <v>0</v>
      </c>
      <c r="K181" s="387">
        <v>0</v>
      </c>
      <c r="L181" s="387">
        <v>0</v>
      </c>
      <c r="M181" s="387">
        <v>0</v>
      </c>
      <c r="N181" s="387">
        <v>0</v>
      </c>
      <c r="O181" s="387">
        <v>0</v>
      </c>
      <c r="P181" s="397">
        <v>0</v>
      </c>
      <c r="Q181" s="387">
        <v>0</v>
      </c>
      <c r="R181" s="387">
        <v>0</v>
      </c>
      <c r="S181" s="387">
        <v>0</v>
      </c>
      <c r="T181" s="387">
        <v>0</v>
      </c>
      <c r="U181" s="387">
        <v>0</v>
      </c>
      <c r="V181" s="387">
        <v>0</v>
      </c>
      <c r="W181" s="387">
        <v>0</v>
      </c>
      <c r="X181" s="387">
        <v>0</v>
      </c>
      <c r="Y181" s="387">
        <v>0</v>
      </c>
      <c r="Z181" s="387">
        <v>0</v>
      </c>
      <c r="AA181" s="387">
        <v>0</v>
      </c>
      <c r="AB181" s="387">
        <v>0</v>
      </c>
      <c r="AC181" s="387">
        <v>0</v>
      </c>
      <c r="AD181" s="387">
        <v>0</v>
      </c>
      <c r="AE181" s="387">
        <v>0</v>
      </c>
      <c r="AF181" s="387">
        <v>0</v>
      </c>
      <c r="AG181" s="387">
        <v>0</v>
      </c>
      <c r="AH181" s="387">
        <v>0</v>
      </c>
      <c r="AI181" s="387">
        <v>0</v>
      </c>
      <c r="AJ181" s="387">
        <v>0</v>
      </c>
      <c r="AK181" s="387">
        <v>0</v>
      </c>
      <c r="AL181" s="387">
        <v>0</v>
      </c>
      <c r="AM181" s="387">
        <v>0</v>
      </c>
      <c r="AN181" s="387">
        <v>0</v>
      </c>
      <c r="AO181" s="387">
        <v>0</v>
      </c>
      <c r="AP181" s="387">
        <v>0</v>
      </c>
      <c r="AQ181" s="387">
        <v>0</v>
      </c>
      <c r="AR181" s="397">
        <v>0</v>
      </c>
      <c r="AS181" s="387"/>
      <c r="AT181" s="387"/>
      <c r="AU181" s="387"/>
      <c r="AV181" s="387"/>
      <c r="AW181" s="387"/>
      <c r="AX181" s="387"/>
      <c r="AY181" s="387"/>
      <c r="AZ181" s="387"/>
      <c r="BA181" s="387"/>
      <c r="BB181" s="387"/>
      <c r="BC181" s="387"/>
      <c r="BD181" s="387"/>
      <c r="BE181" s="387"/>
      <c r="BF181" s="387"/>
      <c r="BG181" s="398"/>
      <c r="BH181" s="398"/>
      <c r="BI181" s="398"/>
      <c r="BJ181" s="398"/>
      <c r="BK181" s="398"/>
      <c r="BL181" s="398"/>
      <c r="BM181" s="398"/>
      <c r="BN181" s="398"/>
      <c r="BO181" s="398"/>
      <c r="BP181" s="398"/>
      <c r="BQ181" s="398"/>
      <c r="BR181" s="398"/>
      <c r="BS181" s="398"/>
      <c r="BT181" s="398"/>
      <c r="BU181" s="398"/>
      <c r="BV181" s="398"/>
      <c r="BW181" s="398"/>
      <c r="BX181" s="398"/>
      <c r="BY181" s="398"/>
      <c r="BZ181" s="398"/>
    </row>
    <row r="182" spans="1:78" s="395" customFormat="1" ht="12" customHeight="1">
      <c r="A182" s="438" t="s">
        <v>636</v>
      </c>
      <c r="B182" s="402"/>
      <c r="C182" s="402"/>
      <c r="D182" s="387">
        <v>3</v>
      </c>
      <c r="E182" s="387">
        <v>6</v>
      </c>
      <c r="F182" s="387">
        <v>2</v>
      </c>
      <c r="G182" s="387">
        <v>7</v>
      </c>
      <c r="H182" s="387">
        <v>4</v>
      </c>
      <c r="I182" s="397">
        <v>2</v>
      </c>
      <c r="J182" s="387">
        <v>0</v>
      </c>
      <c r="K182" s="387">
        <v>0</v>
      </c>
      <c r="L182" s="387">
        <v>0</v>
      </c>
      <c r="M182" s="387">
        <v>0</v>
      </c>
      <c r="N182" s="387">
        <v>0</v>
      </c>
      <c r="O182" s="387">
        <v>0</v>
      </c>
      <c r="P182" s="397">
        <v>0</v>
      </c>
      <c r="Q182" s="387">
        <v>0</v>
      </c>
      <c r="R182" s="387">
        <v>0</v>
      </c>
      <c r="S182" s="387">
        <v>0</v>
      </c>
      <c r="T182" s="387">
        <v>0</v>
      </c>
      <c r="U182" s="387">
        <v>0</v>
      </c>
      <c r="V182" s="387">
        <v>0</v>
      </c>
      <c r="W182" s="387">
        <v>0</v>
      </c>
      <c r="X182" s="387">
        <v>0</v>
      </c>
      <c r="Y182" s="387">
        <v>0</v>
      </c>
      <c r="Z182" s="387">
        <v>0</v>
      </c>
      <c r="AA182" s="387">
        <v>0</v>
      </c>
      <c r="AB182" s="387">
        <v>0</v>
      </c>
      <c r="AC182" s="387">
        <v>0</v>
      </c>
      <c r="AD182" s="387">
        <v>0</v>
      </c>
      <c r="AE182" s="387">
        <v>0</v>
      </c>
      <c r="AF182" s="387">
        <v>0</v>
      </c>
      <c r="AG182" s="387">
        <v>0</v>
      </c>
      <c r="AH182" s="387">
        <v>0</v>
      </c>
      <c r="AI182" s="387">
        <v>0</v>
      </c>
      <c r="AJ182" s="387">
        <v>0</v>
      </c>
      <c r="AK182" s="387">
        <v>0</v>
      </c>
      <c r="AL182" s="387">
        <v>0</v>
      </c>
      <c r="AM182" s="387">
        <v>0</v>
      </c>
      <c r="AN182" s="387">
        <v>0</v>
      </c>
      <c r="AO182" s="387">
        <v>0</v>
      </c>
      <c r="AP182" s="387">
        <v>0</v>
      </c>
      <c r="AQ182" s="387">
        <v>0</v>
      </c>
      <c r="AR182" s="397">
        <v>0</v>
      </c>
      <c r="AS182" s="387"/>
      <c r="AT182" s="387"/>
      <c r="AU182" s="387"/>
      <c r="AV182" s="387"/>
      <c r="AW182" s="387"/>
      <c r="AX182" s="387"/>
      <c r="AY182" s="387"/>
      <c r="AZ182" s="387"/>
      <c r="BA182" s="387"/>
      <c r="BB182" s="387"/>
      <c r="BC182" s="387"/>
      <c r="BD182" s="387"/>
      <c r="BE182" s="387"/>
      <c r="BF182" s="387"/>
      <c r="BG182" s="398"/>
      <c r="BH182" s="398"/>
      <c r="BI182" s="398"/>
      <c r="BJ182" s="398"/>
      <c r="BK182" s="398"/>
      <c r="BL182" s="398"/>
      <c r="BM182" s="398"/>
      <c r="BN182" s="398"/>
      <c r="BO182" s="398"/>
      <c r="BP182" s="398"/>
      <c r="BQ182" s="398"/>
      <c r="BR182" s="398"/>
      <c r="BS182" s="398"/>
      <c r="BT182" s="398"/>
      <c r="BU182" s="398"/>
      <c r="BV182" s="398"/>
      <c r="BW182" s="398"/>
      <c r="BX182" s="398"/>
      <c r="BY182" s="398"/>
      <c r="BZ182" s="398"/>
    </row>
    <row r="183" spans="1:78" s="398" customFormat="1" ht="12" customHeight="1">
      <c r="A183" s="445" t="s">
        <v>312</v>
      </c>
      <c r="B183" s="408"/>
      <c r="C183" s="402"/>
      <c r="D183" s="387"/>
      <c r="E183" s="387"/>
      <c r="F183" s="387"/>
      <c r="G183" s="387"/>
      <c r="H183" s="387"/>
      <c r="I183" s="397"/>
      <c r="J183" s="387"/>
      <c r="K183" s="387"/>
      <c r="L183" s="387"/>
      <c r="M183" s="387"/>
      <c r="N183" s="387"/>
      <c r="O183" s="387"/>
      <c r="P183" s="397"/>
      <c r="Q183" s="387"/>
      <c r="R183" s="387"/>
      <c r="S183" s="387"/>
      <c r="T183" s="387"/>
      <c r="U183" s="387"/>
      <c r="V183" s="387"/>
      <c r="W183" s="387"/>
      <c r="X183" s="387"/>
      <c r="Y183" s="387"/>
      <c r="Z183" s="387"/>
      <c r="AA183" s="387"/>
      <c r="AB183" s="387"/>
      <c r="AC183" s="387"/>
      <c r="AD183" s="387"/>
      <c r="AE183" s="387"/>
      <c r="AF183" s="387"/>
      <c r="AG183" s="387"/>
      <c r="AH183" s="387"/>
      <c r="AI183" s="387"/>
      <c r="AJ183" s="387"/>
      <c r="AK183" s="387"/>
      <c r="AL183" s="387"/>
      <c r="AM183" s="387"/>
      <c r="AN183" s="387"/>
      <c r="AO183" s="387"/>
      <c r="AP183" s="387"/>
      <c r="AQ183" s="387"/>
      <c r="AR183" s="397"/>
      <c r="AS183" s="387"/>
      <c r="AT183" s="387"/>
      <c r="AU183" s="387"/>
      <c r="AV183" s="387"/>
      <c r="AW183" s="387"/>
      <c r="AX183" s="387"/>
      <c r="AY183" s="387"/>
      <c r="AZ183" s="387"/>
      <c r="BA183" s="387"/>
      <c r="BB183" s="387"/>
      <c r="BC183" s="387"/>
      <c r="BD183" s="387"/>
      <c r="BE183" s="387"/>
      <c r="BF183" s="387"/>
    </row>
    <row r="184" spans="1:78" s="395" customFormat="1" ht="12" customHeight="1">
      <c r="A184" s="438" t="s">
        <v>637</v>
      </c>
      <c r="B184" s="401"/>
      <c r="C184" s="402"/>
      <c r="D184" s="387">
        <v>3</v>
      </c>
      <c r="E184" s="387">
        <v>2</v>
      </c>
      <c r="F184" s="387">
        <v>3</v>
      </c>
      <c r="G184" s="387">
        <v>2</v>
      </c>
      <c r="H184" s="387">
        <v>3</v>
      </c>
      <c r="I184" s="397">
        <v>0</v>
      </c>
      <c r="J184" s="387">
        <v>0</v>
      </c>
      <c r="K184" s="387">
        <v>0</v>
      </c>
      <c r="L184" s="387">
        <v>0</v>
      </c>
      <c r="M184" s="387">
        <v>0</v>
      </c>
      <c r="N184" s="387">
        <v>0</v>
      </c>
      <c r="O184" s="387">
        <v>0</v>
      </c>
      <c r="P184" s="397">
        <v>0</v>
      </c>
      <c r="Q184" s="387">
        <v>0</v>
      </c>
      <c r="R184" s="387">
        <v>0</v>
      </c>
      <c r="S184" s="387">
        <v>0</v>
      </c>
      <c r="T184" s="387">
        <v>0</v>
      </c>
      <c r="U184" s="387">
        <v>0</v>
      </c>
      <c r="V184" s="387">
        <v>0</v>
      </c>
      <c r="W184" s="387">
        <v>0</v>
      </c>
      <c r="X184" s="387">
        <v>0</v>
      </c>
      <c r="Y184" s="387">
        <v>0</v>
      </c>
      <c r="Z184" s="387">
        <v>0</v>
      </c>
      <c r="AA184" s="387">
        <v>0</v>
      </c>
      <c r="AB184" s="387">
        <v>0</v>
      </c>
      <c r="AC184" s="387">
        <v>0</v>
      </c>
      <c r="AD184" s="387">
        <v>0</v>
      </c>
      <c r="AE184" s="387">
        <v>0</v>
      </c>
      <c r="AF184" s="387">
        <v>0</v>
      </c>
      <c r="AG184" s="387">
        <v>0</v>
      </c>
      <c r="AH184" s="387">
        <v>0</v>
      </c>
      <c r="AI184" s="387">
        <v>0</v>
      </c>
      <c r="AJ184" s="387">
        <v>0</v>
      </c>
      <c r="AK184" s="387">
        <v>0</v>
      </c>
      <c r="AL184" s="387">
        <v>0</v>
      </c>
      <c r="AM184" s="387">
        <v>0</v>
      </c>
      <c r="AN184" s="387">
        <v>0</v>
      </c>
      <c r="AO184" s="387">
        <v>0</v>
      </c>
      <c r="AP184" s="387">
        <v>0</v>
      </c>
      <c r="AQ184" s="387">
        <v>0</v>
      </c>
      <c r="AR184" s="397">
        <v>0</v>
      </c>
      <c r="AS184" s="387"/>
      <c r="AT184" s="387"/>
      <c r="AU184" s="387"/>
      <c r="AV184" s="387"/>
      <c r="AW184" s="387"/>
      <c r="AX184" s="387"/>
      <c r="AY184" s="387"/>
      <c r="AZ184" s="387"/>
      <c r="BA184" s="387"/>
      <c r="BB184" s="387"/>
      <c r="BC184" s="387"/>
      <c r="BD184" s="387"/>
      <c r="BE184" s="387"/>
      <c r="BF184" s="387"/>
      <c r="BG184" s="398"/>
      <c r="BH184" s="398"/>
      <c r="BI184" s="398"/>
      <c r="BJ184" s="398"/>
      <c r="BK184" s="398"/>
      <c r="BL184" s="398"/>
      <c r="BM184" s="398"/>
      <c r="BN184" s="398"/>
      <c r="BO184" s="398"/>
      <c r="BP184" s="398"/>
      <c r="BQ184" s="398"/>
      <c r="BR184" s="398"/>
      <c r="BS184" s="398"/>
      <c r="BT184" s="398"/>
      <c r="BU184" s="398"/>
      <c r="BV184" s="398"/>
      <c r="BW184" s="398"/>
      <c r="BX184" s="398"/>
      <c r="BY184" s="398"/>
      <c r="BZ184" s="398"/>
    </row>
    <row r="185" spans="1:78" s="395" customFormat="1" ht="12" customHeight="1">
      <c r="A185" s="438" t="s">
        <v>638</v>
      </c>
      <c r="B185" s="402"/>
      <c r="C185" s="402"/>
      <c r="D185" s="387">
        <v>0</v>
      </c>
      <c r="E185" s="387">
        <v>5</v>
      </c>
      <c r="F185" s="387">
        <v>1</v>
      </c>
      <c r="G185" s="387">
        <v>1</v>
      </c>
      <c r="H185" s="387">
        <v>0</v>
      </c>
      <c r="I185" s="397">
        <v>0</v>
      </c>
      <c r="J185" s="387">
        <v>0</v>
      </c>
      <c r="K185" s="387">
        <v>0</v>
      </c>
      <c r="L185" s="387">
        <v>0</v>
      </c>
      <c r="M185" s="387">
        <v>0</v>
      </c>
      <c r="N185" s="387">
        <v>0</v>
      </c>
      <c r="O185" s="387">
        <v>0</v>
      </c>
      <c r="P185" s="397">
        <v>0</v>
      </c>
      <c r="Q185" s="387">
        <v>0</v>
      </c>
      <c r="R185" s="387">
        <v>0</v>
      </c>
      <c r="S185" s="387">
        <v>0</v>
      </c>
      <c r="T185" s="387">
        <v>0</v>
      </c>
      <c r="U185" s="387">
        <v>0</v>
      </c>
      <c r="V185" s="387">
        <v>0</v>
      </c>
      <c r="W185" s="387">
        <v>0</v>
      </c>
      <c r="X185" s="387">
        <v>0</v>
      </c>
      <c r="Y185" s="387">
        <v>0</v>
      </c>
      <c r="Z185" s="387">
        <v>0</v>
      </c>
      <c r="AA185" s="387">
        <v>0</v>
      </c>
      <c r="AB185" s="387">
        <v>0</v>
      </c>
      <c r="AC185" s="387">
        <v>0</v>
      </c>
      <c r="AD185" s="387">
        <v>0</v>
      </c>
      <c r="AE185" s="387">
        <v>0</v>
      </c>
      <c r="AF185" s="387">
        <v>0</v>
      </c>
      <c r="AG185" s="387">
        <v>0</v>
      </c>
      <c r="AH185" s="387">
        <v>0</v>
      </c>
      <c r="AI185" s="387">
        <v>0</v>
      </c>
      <c r="AJ185" s="387">
        <v>0</v>
      </c>
      <c r="AK185" s="387">
        <v>0</v>
      </c>
      <c r="AL185" s="387">
        <v>0</v>
      </c>
      <c r="AM185" s="387">
        <v>0</v>
      </c>
      <c r="AN185" s="387">
        <v>0</v>
      </c>
      <c r="AO185" s="387">
        <v>0</v>
      </c>
      <c r="AP185" s="387">
        <v>0</v>
      </c>
      <c r="AQ185" s="387">
        <v>0</v>
      </c>
      <c r="AR185" s="397">
        <v>0</v>
      </c>
      <c r="AS185" s="387"/>
      <c r="AT185" s="387"/>
      <c r="AU185" s="387"/>
      <c r="AV185" s="387"/>
      <c r="AW185" s="387"/>
      <c r="AX185" s="387"/>
      <c r="AY185" s="387"/>
      <c r="AZ185" s="387"/>
      <c r="BA185" s="387"/>
      <c r="BB185" s="387"/>
      <c r="BC185" s="387"/>
      <c r="BD185" s="387"/>
      <c r="BE185" s="387"/>
      <c r="BF185" s="387"/>
      <c r="BG185" s="398"/>
      <c r="BH185" s="398"/>
      <c r="BI185" s="398"/>
      <c r="BJ185" s="398"/>
      <c r="BK185" s="398"/>
      <c r="BL185" s="398"/>
      <c r="BM185" s="398"/>
      <c r="BN185" s="398"/>
      <c r="BO185" s="398"/>
      <c r="BP185" s="398"/>
      <c r="BQ185" s="398"/>
      <c r="BR185" s="398"/>
      <c r="BS185" s="398"/>
      <c r="BT185" s="398"/>
      <c r="BU185" s="398"/>
      <c r="BV185" s="398"/>
      <c r="BW185" s="398"/>
      <c r="BX185" s="398"/>
      <c r="BY185" s="398"/>
      <c r="BZ185" s="398"/>
    </row>
    <row r="186" spans="1:78" s="395" customFormat="1" ht="12" customHeight="1">
      <c r="A186" s="438" t="s">
        <v>639</v>
      </c>
      <c r="B186" s="402"/>
      <c r="C186" s="402"/>
      <c r="D186" s="387">
        <v>0</v>
      </c>
      <c r="E186" s="387">
        <v>0</v>
      </c>
      <c r="F186" s="387">
        <v>0</v>
      </c>
      <c r="G186" s="387">
        <v>1</v>
      </c>
      <c r="H186" s="387">
        <v>0</v>
      </c>
      <c r="I186" s="397">
        <v>2</v>
      </c>
      <c r="J186" s="387">
        <v>0</v>
      </c>
      <c r="K186" s="387">
        <v>0</v>
      </c>
      <c r="L186" s="387">
        <v>0</v>
      </c>
      <c r="M186" s="387">
        <v>0</v>
      </c>
      <c r="N186" s="387">
        <v>0</v>
      </c>
      <c r="O186" s="387">
        <v>0</v>
      </c>
      <c r="P186" s="397">
        <v>0</v>
      </c>
      <c r="Q186" s="387">
        <v>0</v>
      </c>
      <c r="R186" s="387">
        <v>0</v>
      </c>
      <c r="S186" s="387">
        <v>0</v>
      </c>
      <c r="T186" s="387">
        <v>0</v>
      </c>
      <c r="U186" s="387">
        <v>0</v>
      </c>
      <c r="V186" s="387">
        <v>0</v>
      </c>
      <c r="W186" s="387">
        <v>0</v>
      </c>
      <c r="X186" s="387">
        <v>0</v>
      </c>
      <c r="Y186" s="387">
        <v>0</v>
      </c>
      <c r="Z186" s="387">
        <v>0</v>
      </c>
      <c r="AA186" s="387">
        <v>0</v>
      </c>
      <c r="AB186" s="387">
        <v>0</v>
      </c>
      <c r="AC186" s="387">
        <v>0</v>
      </c>
      <c r="AD186" s="387">
        <v>0</v>
      </c>
      <c r="AE186" s="387">
        <v>0</v>
      </c>
      <c r="AF186" s="387">
        <v>0</v>
      </c>
      <c r="AG186" s="387">
        <v>0</v>
      </c>
      <c r="AH186" s="387">
        <v>0</v>
      </c>
      <c r="AI186" s="387">
        <v>0</v>
      </c>
      <c r="AJ186" s="387">
        <v>0</v>
      </c>
      <c r="AK186" s="387">
        <v>0</v>
      </c>
      <c r="AL186" s="387">
        <v>0</v>
      </c>
      <c r="AM186" s="387">
        <v>0</v>
      </c>
      <c r="AN186" s="387">
        <v>0</v>
      </c>
      <c r="AO186" s="387">
        <v>0</v>
      </c>
      <c r="AP186" s="387">
        <v>0</v>
      </c>
      <c r="AQ186" s="387">
        <v>0</v>
      </c>
      <c r="AR186" s="397">
        <v>0</v>
      </c>
      <c r="AS186" s="387"/>
      <c r="AT186" s="387"/>
      <c r="AU186" s="387"/>
      <c r="AV186" s="387"/>
      <c r="AW186" s="387"/>
      <c r="AX186" s="387"/>
      <c r="AY186" s="387"/>
      <c r="AZ186" s="387"/>
      <c r="BA186" s="387"/>
      <c r="BB186" s="387"/>
      <c r="BC186" s="387"/>
      <c r="BD186" s="387"/>
      <c r="BE186" s="387"/>
      <c r="BF186" s="387"/>
      <c r="BG186" s="398"/>
      <c r="BH186" s="398"/>
      <c r="BI186" s="398"/>
      <c r="BJ186" s="398"/>
      <c r="BK186" s="398"/>
      <c r="BL186" s="398"/>
      <c r="BM186" s="398"/>
      <c r="BN186" s="398"/>
      <c r="BO186" s="398"/>
      <c r="BP186" s="398"/>
      <c r="BQ186" s="398"/>
      <c r="BR186" s="398"/>
      <c r="BS186" s="398"/>
      <c r="BT186" s="398"/>
      <c r="BU186" s="398"/>
      <c r="BV186" s="398"/>
      <c r="BW186" s="398"/>
      <c r="BX186" s="398"/>
      <c r="BY186" s="398"/>
      <c r="BZ186" s="398"/>
    </row>
    <row r="187" spans="1:78" s="395" customFormat="1" ht="12" customHeight="1">
      <c r="A187" s="443" t="s">
        <v>640</v>
      </c>
      <c r="B187" s="403"/>
      <c r="C187" s="452" t="s">
        <v>10</v>
      </c>
      <c r="D187" s="387">
        <v>20</v>
      </c>
      <c r="E187" s="387">
        <v>5</v>
      </c>
      <c r="F187" s="387">
        <v>3</v>
      </c>
      <c r="G187" s="387">
        <v>2</v>
      </c>
      <c r="H187" s="387">
        <v>8</v>
      </c>
      <c r="I187" s="397">
        <v>1</v>
      </c>
      <c r="J187" s="387">
        <v>0</v>
      </c>
      <c r="K187" s="387">
        <v>0</v>
      </c>
      <c r="L187" s="387">
        <v>0</v>
      </c>
      <c r="M187" s="387">
        <v>0</v>
      </c>
      <c r="N187" s="387">
        <v>0</v>
      </c>
      <c r="O187" s="387">
        <v>0</v>
      </c>
      <c r="P187" s="397">
        <v>0</v>
      </c>
      <c r="Q187" s="387">
        <v>1</v>
      </c>
      <c r="R187" s="387">
        <v>0</v>
      </c>
      <c r="S187" s="387">
        <v>0</v>
      </c>
      <c r="T187" s="387">
        <v>1</v>
      </c>
      <c r="U187" s="387">
        <v>0</v>
      </c>
      <c r="V187" s="387">
        <v>0</v>
      </c>
      <c r="W187" s="387">
        <v>0</v>
      </c>
      <c r="X187" s="387">
        <v>0</v>
      </c>
      <c r="Y187" s="387">
        <v>0</v>
      </c>
      <c r="Z187" s="387">
        <v>0</v>
      </c>
      <c r="AA187" s="387">
        <v>0</v>
      </c>
      <c r="AB187" s="387">
        <v>0</v>
      </c>
      <c r="AC187" s="387">
        <v>0</v>
      </c>
      <c r="AD187" s="387">
        <v>0</v>
      </c>
      <c r="AE187" s="387">
        <v>0</v>
      </c>
      <c r="AF187" s="387">
        <v>0</v>
      </c>
      <c r="AG187" s="387">
        <v>0</v>
      </c>
      <c r="AH187" s="387">
        <v>0</v>
      </c>
      <c r="AI187" s="387">
        <v>0</v>
      </c>
      <c r="AJ187" s="387">
        <v>0</v>
      </c>
      <c r="AK187" s="387">
        <v>0</v>
      </c>
      <c r="AL187" s="387">
        <v>0</v>
      </c>
      <c r="AM187" s="387">
        <v>0</v>
      </c>
      <c r="AN187" s="387">
        <v>0</v>
      </c>
      <c r="AO187" s="387">
        <v>0</v>
      </c>
      <c r="AP187" s="387">
        <v>0</v>
      </c>
      <c r="AQ187" s="387">
        <v>0</v>
      </c>
      <c r="AR187" s="397">
        <v>0</v>
      </c>
      <c r="AS187" s="387"/>
      <c r="AT187" s="387"/>
      <c r="AU187" s="387"/>
      <c r="AV187" s="387"/>
      <c r="AW187" s="387"/>
      <c r="AX187" s="387"/>
      <c r="AY187" s="387"/>
      <c r="AZ187" s="387"/>
      <c r="BA187" s="387"/>
      <c r="BB187" s="387"/>
      <c r="BC187" s="387"/>
      <c r="BD187" s="387"/>
      <c r="BE187" s="387"/>
      <c r="BF187" s="387"/>
      <c r="BG187" s="398"/>
      <c r="BH187" s="398"/>
      <c r="BI187" s="398"/>
      <c r="BJ187" s="398"/>
      <c r="BK187" s="398"/>
      <c r="BL187" s="398"/>
      <c r="BM187" s="398"/>
      <c r="BN187" s="398"/>
      <c r="BO187" s="398"/>
      <c r="BP187" s="398"/>
      <c r="BQ187" s="398"/>
      <c r="BR187" s="398"/>
      <c r="BS187" s="398"/>
      <c r="BT187" s="398"/>
      <c r="BU187" s="398"/>
      <c r="BV187" s="398"/>
      <c r="BW187" s="398"/>
      <c r="BX187" s="398"/>
      <c r="BY187" s="398"/>
      <c r="BZ187" s="398"/>
    </row>
    <row r="188" spans="1:78" s="395" customFormat="1" ht="12" customHeight="1">
      <c r="A188" s="443"/>
      <c r="B188" s="403"/>
      <c r="C188" s="402"/>
      <c r="D188" s="387"/>
      <c r="E188" s="387"/>
      <c r="F188" s="387"/>
      <c r="G188" s="387"/>
      <c r="H188" s="387"/>
      <c r="I188" s="397"/>
      <c r="J188" s="387"/>
      <c r="K188" s="387"/>
      <c r="L188" s="387"/>
      <c r="M188" s="387"/>
      <c r="N188" s="387"/>
      <c r="O188" s="387"/>
      <c r="P188" s="397"/>
      <c r="Q188" s="387"/>
      <c r="R188" s="387"/>
      <c r="S188" s="387"/>
      <c r="T188" s="387"/>
      <c r="U188" s="387"/>
      <c r="V188" s="387"/>
      <c r="W188" s="387"/>
      <c r="X188" s="387"/>
      <c r="Y188" s="387"/>
      <c r="Z188" s="387"/>
      <c r="AA188" s="387"/>
      <c r="AB188" s="387"/>
      <c r="AC188" s="387"/>
      <c r="AD188" s="387"/>
      <c r="AE188" s="387"/>
      <c r="AF188" s="387"/>
      <c r="AG188" s="387"/>
      <c r="AH188" s="387"/>
      <c r="AI188" s="387"/>
      <c r="AJ188" s="387"/>
      <c r="AK188" s="387"/>
      <c r="AL188" s="387"/>
      <c r="AM188" s="387"/>
      <c r="AN188" s="387"/>
      <c r="AO188" s="387"/>
      <c r="AP188" s="387"/>
      <c r="AQ188" s="387"/>
      <c r="AR188" s="397"/>
      <c r="AS188" s="387"/>
      <c r="AT188" s="387"/>
      <c r="AU188" s="387"/>
      <c r="AV188" s="387"/>
      <c r="AW188" s="387"/>
      <c r="AX188" s="387"/>
      <c r="AY188" s="387"/>
      <c r="AZ188" s="387"/>
      <c r="BA188" s="387"/>
      <c r="BB188" s="387"/>
      <c r="BC188" s="387"/>
      <c r="BD188" s="387"/>
      <c r="BE188" s="387"/>
      <c r="BF188" s="387"/>
      <c r="BG188" s="398"/>
      <c r="BH188" s="398"/>
      <c r="BI188" s="398"/>
      <c r="BJ188" s="398"/>
      <c r="BK188" s="398"/>
      <c r="BL188" s="398"/>
      <c r="BM188" s="398"/>
      <c r="BN188" s="398"/>
      <c r="BO188" s="398"/>
      <c r="BP188" s="398"/>
      <c r="BQ188" s="398"/>
      <c r="BR188" s="398"/>
      <c r="BS188" s="398"/>
      <c r="BT188" s="398"/>
      <c r="BU188" s="398"/>
      <c r="BV188" s="398"/>
      <c r="BW188" s="398"/>
      <c r="BX188" s="398"/>
      <c r="BY188" s="398"/>
      <c r="BZ188" s="398"/>
    </row>
    <row r="189" spans="1:78" s="395" customFormat="1" ht="12" customHeight="1">
      <c r="A189" s="444"/>
      <c r="B189" s="396"/>
      <c r="C189" s="387"/>
      <c r="D189" s="399"/>
      <c r="E189" s="399"/>
      <c r="F189" s="399"/>
      <c r="G189" s="399"/>
      <c r="H189" s="399"/>
      <c r="I189" s="400"/>
      <c r="J189" s="387"/>
      <c r="K189" s="399"/>
      <c r="L189" s="399"/>
      <c r="M189" s="387"/>
      <c r="N189" s="387"/>
      <c r="O189" s="387"/>
      <c r="P189" s="397"/>
      <c r="Q189" s="399"/>
      <c r="R189" s="387"/>
      <c r="S189" s="387"/>
      <c r="T189" s="399"/>
      <c r="U189" s="387"/>
      <c r="V189" s="387"/>
      <c r="W189" s="387"/>
      <c r="X189" s="387"/>
      <c r="Y189" s="387"/>
      <c r="Z189" s="387"/>
      <c r="AA189" s="387"/>
      <c r="AB189" s="387"/>
      <c r="AC189" s="387"/>
      <c r="AD189" s="387"/>
      <c r="AE189" s="387"/>
      <c r="AF189" s="387"/>
      <c r="AG189" s="387"/>
      <c r="AH189" s="387"/>
      <c r="AI189" s="387"/>
      <c r="AJ189" s="387"/>
      <c r="AK189" s="387"/>
      <c r="AL189" s="387"/>
      <c r="AM189" s="387"/>
      <c r="AN189" s="387"/>
      <c r="AO189" s="387"/>
      <c r="AP189" s="387"/>
      <c r="AQ189" s="387"/>
      <c r="AR189" s="397"/>
      <c r="AS189" s="387"/>
      <c r="AT189" s="387"/>
      <c r="AU189" s="387"/>
      <c r="AV189" s="387"/>
      <c r="AW189" s="387"/>
      <c r="AX189" s="387"/>
      <c r="AY189" s="387"/>
      <c r="AZ189" s="387"/>
      <c r="BA189" s="387"/>
      <c r="BB189" s="387"/>
      <c r="BC189" s="387"/>
      <c r="BD189" s="387"/>
      <c r="BE189" s="387"/>
      <c r="BF189" s="387"/>
      <c r="BG189" s="398"/>
      <c r="BH189" s="398"/>
      <c r="BI189" s="398"/>
      <c r="BJ189" s="398"/>
      <c r="BK189" s="398"/>
      <c r="BL189" s="398"/>
      <c r="BM189" s="398"/>
      <c r="BN189" s="398"/>
      <c r="BO189" s="398"/>
      <c r="BP189" s="398"/>
      <c r="BQ189" s="398"/>
      <c r="BR189" s="398"/>
      <c r="BS189" s="398"/>
      <c r="BT189" s="398"/>
      <c r="BU189" s="398"/>
      <c r="BV189" s="398"/>
      <c r="BW189" s="398"/>
      <c r="BX189" s="398"/>
      <c r="BY189" s="398"/>
      <c r="BZ189" s="398"/>
    </row>
    <row r="190" spans="1:78" s="395" customFormat="1" ht="12" customHeight="1">
      <c r="A190" s="551" t="s">
        <v>717</v>
      </c>
      <c r="B190" s="401"/>
      <c r="C190" s="402"/>
      <c r="D190" s="387"/>
      <c r="E190" s="387"/>
      <c r="F190" s="387"/>
      <c r="G190" s="387"/>
      <c r="H190" s="387"/>
      <c r="I190" s="397"/>
      <c r="J190" s="387"/>
      <c r="K190" s="387"/>
      <c r="L190" s="387"/>
      <c r="M190" s="387"/>
      <c r="N190" s="387"/>
      <c r="O190" s="387"/>
      <c r="P190" s="397"/>
      <c r="Q190" s="387"/>
      <c r="R190" s="387"/>
      <c r="S190" s="387"/>
      <c r="T190" s="387"/>
      <c r="U190" s="387"/>
      <c r="V190" s="387"/>
      <c r="W190" s="387"/>
      <c r="X190" s="387"/>
      <c r="Y190" s="387"/>
      <c r="Z190" s="387"/>
      <c r="AA190" s="387"/>
      <c r="AB190" s="387"/>
      <c r="AC190" s="387"/>
      <c r="AD190" s="387"/>
      <c r="AE190" s="387"/>
      <c r="AF190" s="387"/>
      <c r="AG190" s="387"/>
      <c r="AH190" s="387"/>
      <c r="AI190" s="387"/>
      <c r="AJ190" s="387"/>
      <c r="AK190" s="387"/>
      <c r="AL190" s="387"/>
      <c r="AM190" s="387"/>
      <c r="AN190" s="387"/>
      <c r="AO190" s="387"/>
      <c r="AP190" s="387"/>
      <c r="AQ190" s="387"/>
      <c r="AR190" s="397"/>
      <c r="AS190" s="387"/>
      <c r="AT190" s="387"/>
      <c r="AU190" s="387"/>
      <c r="AV190" s="387"/>
      <c r="AW190" s="387"/>
      <c r="AX190" s="387"/>
      <c r="AY190" s="387"/>
      <c r="AZ190" s="387"/>
      <c r="BA190" s="387"/>
      <c r="BB190" s="387"/>
      <c r="BC190" s="387"/>
      <c r="BD190" s="387"/>
      <c r="BE190" s="387"/>
      <c r="BF190" s="387"/>
      <c r="BG190" s="398"/>
      <c r="BH190" s="398"/>
      <c r="BI190" s="398"/>
      <c r="BJ190" s="398"/>
      <c r="BK190" s="398"/>
      <c r="BL190" s="398"/>
      <c r="BM190" s="398"/>
      <c r="BN190" s="398"/>
      <c r="BO190" s="398"/>
      <c r="BP190" s="398"/>
      <c r="BQ190" s="398"/>
      <c r="BR190" s="398"/>
      <c r="BS190" s="398"/>
      <c r="BT190" s="398"/>
      <c r="BU190" s="398"/>
      <c r="BV190" s="398"/>
      <c r="BW190" s="398"/>
      <c r="BX190" s="398"/>
      <c r="BY190" s="398"/>
      <c r="BZ190" s="398"/>
    </row>
    <row r="191" spans="1:78" s="395" customFormat="1">
      <c r="A191" s="552"/>
      <c r="B191" s="398"/>
      <c r="C191" s="398"/>
      <c r="I191" s="409"/>
      <c r="J191" s="387"/>
      <c r="P191" s="409"/>
      <c r="AR191" s="397"/>
      <c r="BC191" s="381"/>
    </row>
    <row r="192" spans="1:78" s="410" customFormat="1" ht="13.5" thickBot="1">
      <c r="A192" s="446"/>
      <c r="B192" s="411"/>
      <c r="C192" s="411"/>
      <c r="I192" s="412"/>
      <c r="P192" s="412"/>
      <c r="AR192" s="412"/>
    </row>
    <row r="193" spans="1:51" s="395" customFormat="1">
      <c r="A193" s="447" t="s">
        <v>52</v>
      </c>
      <c r="B193" s="398"/>
      <c r="C193" s="398"/>
      <c r="D193" s="395">
        <f>SUM(D12:D187)</f>
        <v>485</v>
      </c>
      <c r="E193" s="395">
        <f t="shared" ref="E193:AI193" si="0">SUM(E12:E187)</f>
        <v>436</v>
      </c>
      <c r="F193" s="395">
        <f t="shared" si="0"/>
        <v>469</v>
      </c>
      <c r="G193" s="395">
        <f t="shared" si="0"/>
        <v>484</v>
      </c>
      <c r="H193" s="395">
        <f t="shared" si="0"/>
        <v>451</v>
      </c>
      <c r="I193" s="409">
        <f t="shared" si="0"/>
        <v>436</v>
      </c>
      <c r="J193" s="395">
        <f t="shared" si="0"/>
        <v>511</v>
      </c>
      <c r="K193" s="395">
        <f t="shared" si="0"/>
        <v>420</v>
      </c>
      <c r="L193" s="395">
        <f t="shared" si="0"/>
        <v>445</v>
      </c>
      <c r="M193" s="395">
        <f t="shared" si="0"/>
        <v>467</v>
      </c>
      <c r="N193" s="395">
        <f t="shared" si="0"/>
        <v>393</v>
      </c>
      <c r="O193" s="395">
        <f t="shared" si="0"/>
        <v>419</v>
      </c>
      <c r="P193" s="409">
        <f t="shared" si="0"/>
        <v>505</v>
      </c>
      <c r="Q193" s="395">
        <f t="shared" si="0"/>
        <v>524</v>
      </c>
      <c r="R193" s="395">
        <f t="shared" si="0"/>
        <v>531</v>
      </c>
      <c r="S193" s="395">
        <f t="shared" si="0"/>
        <v>454</v>
      </c>
      <c r="T193" s="395">
        <f t="shared" si="0"/>
        <v>494</v>
      </c>
      <c r="U193" s="395">
        <f t="shared" si="0"/>
        <v>523</v>
      </c>
      <c r="V193" s="395">
        <f t="shared" si="0"/>
        <v>430</v>
      </c>
      <c r="W193" s="395">
        <f t="shared" si="0"/>
        <v>484</v>
      </c>
      <c r="X193" s="395">
        <f t="shared" si="0"/>
        <v>439</v>
      </c>
      <c r="Y193" s="395">
        <f t="shared" si="0"/>
        <v>404</v>
      </c>
      <c r="Z193" s="395">
        <f t="shared" si="0"/>
        <v>448</v>
      </c>
      <c r="AA193" s="395">
        <f t="shared" si="0"/>
        <v>523</v>
      </c>
      <c r="AB193" s="395">
        <f t="shared" si="0"/>
        <v>494</v>
      </c>
      <c r="AC193" s="395">
        <f t="shared" si="0"/>
        <v>453</v>
      </c>
      <c r="AD193" s="395">
        <f t="shared" si="0"/>
        <v>485</v>
      </c>
      <c r="AE193" s="395">
        <f t="shared" si="0"/>
        <v>479</v>
      </c>
      <c r="AF193" s="395">
        <f t="shared" si="0"/>
        <v>470</v>
      </c>
      <c r="AG193" s="395">
        <f t="shared" si="0"/>
        <v>492</v>
      </c>
      <c r="AH193" s="395">
        <f t="shared" si="0"/>
        <v>425</v>
      </c>
      <c r="AI193" s="395">
        <f t="shared" si="0"/>
        <v>444</v>
      </c>
      <c r="AJ193" s="395">
        <f t="shared" ref="AJ193:AR193" si="1">SUM(AJ12:AJ187)</f>
        <v>480</v>
      </c>
      <c r="AK193" s="395">
        <f t="shared" si="1"/>
        <v>522</v>
      </c>
      <c r="AL193" s="395">
        <f t="shared" si="1"/>
        <v>464</v>
      </c>
      <c r="AM193" s="395">
        <f t="shared" si="1"/>
        <v>556</v>
      </c>
      <c r="AN193" s="395">
        <f t="shared" si="1"/>
        <v>445</v>
      </c>
      <c r="AO193" s="395">
        <f t="shared" si="1"/>
        <v>538</v>
      </c>
      <c r="AP193" s="395">
        <f t="shared" si="1"/>
        <v>461</v>
      </c>
      <c r="AQ193" s="395">
        <f t="shared" si="1"/>
        <v>463</v>
      </c>
      <c r="AR193" s="409">
        <f t="shared" si="1"/>
        <v>497</v>
      </c>
    </row>
    <row r="194" spans="1:51">
      <c r="J194" s="381"/>
      <c r="P194" s="397"/>
      <c r="AR194" s="381"/>
      <c r="AX194" s="387"/>
    </row>
    <row r="195" spans="1:51">
      <c r="J195" s="381"/>
      <c r="P195" s="397"/>
      <c r="AR195" s="409"/>
      <c r="AX195" s="387"/>
    </row>
    <row r="196" spans="1:51">
      <c r="J196" s="381"/>
      <c r="P196" s="397"/>
      <c r="AR196" s="409"/>
      <c r="AS196" s="388" t="s">
        <v>162</v>
      </c>
      <c r="AT196" s="388" t="s">
        <v>470</v>
      </c>
      <c r="AU196" s="388" t="s">
        <v>642</v>
      </c>
      <c r="AV196" s="388" t="s">
        <v>328</v>
      </c>
      <c r="AW196" s="388" t="s">
        <v>708</v>
      </c>
      <c r="AX196" s="406"/>
      <c r="AY196" s="388"/>
    </row>
    <row r="197" spans="1:51">
      <c r="A197" s="413" t="s">
        <v>643</v>
      </c>
      <c r="D197" s="381">
        <f t="shared" ref="D197:AR197" si="2">(SUM(D12:D39)/D193)*100</f>
        <v>21.855670103092784</v>
      </c>
      <c r="E197" s="381">
        <f t="shared" si="2"/>
        <v>31.192660550458719</v>
      </c>
      <c r="F197" s="381">
        <f t="shared" si="2"/>
        <v>37.739872068230277</v>
      </c>
      <c r="G197" s="381">
        <f t="shared" si="2"/>
        <v>51.652892561983464</v>
      </c>
      <c r="H197" s="381">
        <f t="shared" si="2"/>
        <v>31.042128603104214</v>
      </c>
      <c r="I197" s="409">
        <f t="shared" si="2"/>
        <v>31.422018348623855</v>
      </c>
      <c r="J197" s="381">
        <f t="shared" si="2"/>
        <v>13.698630136986301</v>
      </c>
      <c r="K197" s="381">
        <f t="shared" si="2"/>
        <v>17.142857142857142</v>
      </c>
      <c r="L197" s="381">
        <f t="shared" si="2"/>
        <v>15.056179775280897</v>
      </c>
      <c r="M197" s="381">
        <f t="shared" si="2"/>
        <v>10.278372591006423</v>
      </c>
      <c r="N197" s="381">
        <f t="shared" si="2"/>
        <v>13.994910941475828</v>
      </c>
      <c r="O197" s="381">
        <f t="shared" si="2"/>
        <v>14.081145584725538</v>
      </c>
      <c r="P197" s="409">
        <f t="shared" si="2"/>
        <v>12.475247524752476</v>
      </c>
      <c r="Q197" s="381">
        <f t="shared" si="2"/>
        <v>11.259541984732824</v>
      </c>
      <c r="R197" s="381">
        <f t="shared" si="2"/>
        <v>16.949152542372879</v>
      </c>
      <c r="S197" s="381">
        <f t="shared" si="2"/>
        <v>12.77533039647577</v>
      </c>
      <c r="T197" s="381">
        <f t="shared" si="2"/>
        <v>17.408906882591094</v>
      </c>
      <c r="U197" s="381">
        <f t="shared" si="2"/>
        <v>15.105162523900573</v>
      </c>
      <c r="V197" s="381">
        <f t="shared" si="2"/>
        <v>26.976744186046513</v>
      </c>
      <c r="W197" s="381">
        <f t="shared" si="2"/>
        <v>16.115702479338843</v>
      </c>
      <c r="X197" s="381">
        <f t="shared" si="2"/>
        <v>13.211845102505695</v>
      </c>
      <c r="Y197" s="381">
        <f t="shared" si="2"/>
        <v>19.554455445544555</v>
      </c>
      <c r="Z197" s="381">
        <f t="shared" si="2"/>
        <v>17.1875</v>
      </c>
      <c r="AA197" s="381">
        <f t="shared" si="2"/>
        <v>22.179732313575524</v>
      </c>
      <c r="AB197" s="381">
        <f t="shared" si="2"/>
        <v>24.089068825910932</v>
      </c>
      <c r="AC197" s="381">
        <f t="shared" si="2"/>
        <v>19.426048565121413</v>
      </c>
      <c r="AD197" s="381">
        <f t="shared" si="2"/>
        <v>17.938144329896907</v>
      </c>
      <c r="AE197" s="381">
        <f t="shared" si="2"/>
        <v>11.064718162839249</v>
      </c>
      <c r="AF197" s="381">
        <f t="shared" si="2"/>
        <v>10.425531914893616</v>
      </c>
      <c r="AG197" s="381">
        <f t="shared" si="2"/>
        <v>11.585365853658537</v>
      </c>
      <c r="AH197" s="381">
        <f t="shared" si="2"/>
        <v>17.411764705882351</v>
      </c>
      <c r="AI197" s="381">
        <f t="shared" si="2"/>
        <v>26.126126126126124</v>
      </c>
      <c r="AJ197" s="381">
        <f t="shared" si="2"/>
        <v>23.125</v>
      </c>
      <c r="AK197" s="381">
        <f t="shared" si="2"/>
        <v>22.413793103448278</v>
      </c>
      <c r="AL197" s="381">
        <f t="shared" si="2"/>
        <v>7.9741379310344831</v>
      </c>
      <c r="AM197" s="381">
        <f t="shared" si="2"/>
        <v>13.489208633093524</v>
      </c>
      <c r="AN197" s="381">
        <f t="shared" si="2"/>
        <v>28.764044943820227</v>
      </c>
      <c r="AO197" s="381">
        <f t="shared" si="2"/>
        <v>15.241635687732341</v>
      </c>
      <c r="AP197" s="381">
        <f t="shared" si="2"/>
        <v>8.8937093275488071</v>
      </c>
      <c r="AQ197" s="381">
        <f t="shared" si="2"/>
        <v>7.7753779697624186</v>
      </c>
      <c r="AR197" s="409">
        <f t="shared" si="2"/>
        <v>18.712273641851105</v>
      </c>
      <c r="AS197" s="414">
        <f>AVERAGE(D197:AR197)</f>
        <v>18.897868524689816</v>
      </c>
      <c r="AT197" s="414">
        <f>AVERAGE(D197:I197)</f>
        <v>34.150873705915551</v>
      </c>
      <c r="AU197" s="414">
        <f>AVERAGE(J197:P197)</f>
        <v>13.81819195672637</v>
      </c>
      <c r="AV197" s="414">
        <f>AVERAGE(AD197:AG197)</f>
        <v>12.753440065322078</v>
      </c>
      <c r="AW197" s="414">
        <f>AVERAGE(Q197:AR197)</f>
        <v>16.899286556418023</v>
      </c>
      <c r="AX197" s="414"/>
      <c r="AY197" s="414"/>
    </row>
    <row r="198" spans="1:51">
      <c r="A198" s="413" t="s">
        <v>157</v>
      </c>
      <c r="D198" s="381">
        <f>(SUM(D41:D60)/D193)*100</f>
        <v>16.494845360824741</v>
      </c>
      <c r="E198" s="381">
        <f t="shared" ref="E198:AR198" si="3">(SUM(E41:E60)/E193)*100</f>
        <v>21.330275229357799</v>
      </c>
      <c r="F198" s="381">
        <f t="shared" si="3"/>
        <v>25.373134328358208</v>
      </c>
      <c r="G198" s="381">
        <f t="shared" si="3"/>
        <v>22.727272727272727</v>
      </c>
      <c r="H198" s="381">
        <f t="shared" si="3"/>
        <v>17.738359201773836</v>
      </c>
      <c r="I198" s="409">
        <f t="shared" si="3"/>
        <v>23.623853211009173</v>
      </c>
      <c r="J198" s="381">
        <f t="shared" si="3"/>
        <v>14.677103718199607</v>
      </c>
      <c r="K198" s="381">
        <f t="shared" si="3"/>
        <v>17.38095238095238</v>
      </c>
      <c r="L198" s="381">
        <f t="shared" si="3"/>
        <v>9.213483146067416</v>
      </c>
      <c r="M198" s="381">
        <f t="shared" si="3"/>
        <v>11.563169164882227</v>
      </c>
      <c r="N198" s="381">
        <f t="shared" si="3"/>
        <v>15.521628498727736</v>
      </c>
      <c r="O198" s="381">
        <f t="shared" si="3"/>
        <v>13.842482100238662</v>
      </c>
      <c r="P198" s="409">
        <f t="shared" si="3"/>
        <v>18.415841584158414</v>
      </c>
      <c r="Q198" s="381">
        <f t="shared" si="3"/>
        <v>16.412213740458014</v>
      </c>
      <c r="R198" s="381">
        <f t="shared" si="3"/>
        <v>19.58568738229755</v>
      </c>
      <c r="S198" s="381">
        <f t="shared" si="3"/>
        <v>20.92511013215859</v>
      </c>
      <c r="T198" s="381">
        <f t="shared" si="3"/>
        <v>20.647773279352226</v>
      </c>
      <c r="U198" s="381">
        <f t="shared" si="3"/>
        <v>29.063097514340345</v>
      </c>
      <c r="V198" s="381">
        <f t="shared" si="3"/>
        <v>16.97674418604651</v>
      </c>
      <c r="W198" s="381">
        <f t="shared" si="3"/>
        <v>20.66115702479339</v>
      </c>
      <c r="X198" s="381">
        <f t="shared" si="3"/>
        <v>17.539863325740317</v>
      </c>
      <c r="Y198" s="381">
        <f t="shared" si="3"/>
        <v>16.584158415841586</v>
      </c>
      <c r="Z198" s="381">
        <f t="shared" si="3"/>
        <v>16.071428571428573</v>
      </c>
      <c r="AA198" s="381">
        <f t="shared" si="3"/>
        <v>19.502868068833649</v>
      </c>
      <c r="AB198" s="381">
        <f t="shared" si="3"/>
        <v>30.76923076923077</v>
      </c>
      <c r="AC198" s="381">
        <f t="shared" si="3"/>
        <v>32.891832229580572</v>
      </c>
      <c r="AD198" s="381">
        <f t="shared" si="3"/>
        <v>25.773195876288657</v>
      </c>
      <c r="AE198" s="381">
        <f t="shared" si="3"/>
        <v>38.204592901878911</v>
      </c>
      <c r="AF198" s="381">
        <f t="shared" si="3"/>
        <v>30</v>
      </c>
      <c r="AG198" s="381">
        <f t="shared" si="3"/>
        <v>16.463414634146343</v>
      </c>
      <c r="AH198" s="381">
        <f t="shared" si="3"/>
        <v>8</v>
      </c>
      <c r="AI198" s="381">
        <f t="shared" si="3"/>
        <v>12.837837837837837</v>
      </c>
      <c r="AJ198" s="381">
        <f t="shared" si="3"/>
        <v>13.125</v>
      </c>
      <c r="AK198" s="381">
        <f t="shared" si="3"/>
        <v>14.750957854406129</v>
      </c>
      <c r="AL198" s="381">
        <f t="shared" si="3"/>
        <v>18.75</v>
      </c>
      <c r="AM198" s="381">
        <f t="shared" si="3"/>
        <v>8.6330935251798557</v>
      </c>
      <c r="AN198" s="381">
        <f t="shared" si="3"/>
        <v>13.48314606741573</v>
      </c>
      <c r="AO198" s="381">
        <f t="shared" si="3"/>
        <v>11.71003717472119</v>
      </c>
      <c r="AP198" s="381">
        <f t="shared" si="3"/>
        <v>22.342733188720175</v>
      </c>
      <c r="AQ198" s="381">
        <f t="shared" si="3"/>
        <v>9.5032397408207352</v>
      </c>
      <c r="AR198" s="409">
        <f t="shared" si="3"/>
        <v>9.2555331991951704</v>
      </c>
      <c r="AS198" s="414">
        <f t="shared" ref="AS198:AS232" si="4">AVERAGE(D198:AR198)</f>
        <v>18.496740177866727</v>
      </c>
      <c r="AT198" s="414">
        <f t="shared" ref="AT198:AT212" si="5">AVERAGE(D198:I198)</f>
        <v>21.214623343099415</v>
      </c>
      <c r="AU198" s="414">
        <f t="shared" ref="AU198:AU212" si="6">AVERAGE(J198:P198)</f>
        <v>14.37352294188949</v>
      </c>
      <c r="AV198" s="414">
        <f t="shared" ref="AV198:AV212" si="7">AVERAGE(AD198:AG198)</f>
        <v>27.610300853078478</v>
      </c>
      <c r="AW198" s="414">
        <f t="shared" ref="AW198:AW212" si="8">AVERAGE(Q198:AR198)</f>
        <v>18.945140951454029</v>
      </c>
      <c r="AX198" s="414"/>
      <c r="AY198" s="414"/>
    </row>
    <row r="199" spans="1:51">
      <c r="A199" s="413" t="s">
        <v>79</v>
      </c>
      <c r="D199" s="381">
        <f>(SUM(D62:D65)/D193)*100</f>
        <v>0</v>
      </c>
      <c r="E199" s="381">
        <f t="shared" ref="E199:AI199" si="9">(SUM(E62:E65)/E193)*100</f>
        <v>0</v>
      </c>
      <c r="F199" s="381">
        <f t="shared" si="9"/>
        <v>0</v>
      </c>
      <c r="G199" s="381">
        <f t="shared" si="9"/>
        <v>0</v>
      </c>
      <c r="H199" s="381">
        <f t="shared" si="9"/>
        <v>0.22172949002217296</v>
      </c>
      <c r="I199" s="409">
        <f t="shared" si="9"/>
        <v>0</v>
      </c>
      <c r="J199" s="381">
        <f t="shared" si="9"/>
        <v>2.7397260273972601</v>
      </c>
      <c r="K199" s="381">
        <f t="shared" si="9"/>
        <v>2.1428571428571428</v>
      </c>
      <c r="L199" s="381">
        <f t="shared" si="9"/>
        <v>3.1460674157303372</v>
      </c>
      <c r="M199" s="381">
        <f t="shared" si="9"/>
        <v>1.4989293361884368</v>
      </c>
      <c r="N199" s="381">
        <f t="shared" si="9"/>
        <v>3.0534351145038165</v>
      </c>
      <c r="O199" s="381">
        <f t="shared" si="9"/>
        <v>3.1026252983293556</v>
      </c>
      <c r="P199" s="409">
        <f t="shared" si="9"/>
        <v>9.9009900990099009</v>
      </c>
      <c r="Q199" s="381">
        <f t="shared" si="9"/>
        <v>2.2900763358778624</v>
      </c>
      <c r="R199" s="381">
        <f t="shared" si="9"/>
        <v>5.6497175141242941</v>
      </c>
      <c r="S199" s="381">
        <f t="shared" si="9"/>
        <v>10.79295154185022</v>
      </c>
      <c r="T199" s="381">
        <f t="shared" si="9"/>
        <v>4.048582995951417</v>
      </c>
      <c r="U199" s="381">
        <f t="shared" si="9"/>
        <v>3.0592734225621414</v>
      </c>
      <c r="V199" s="381">
        <f t="shared" si="9"/>
        <v>3.9534883720930232</v>
      </c>
      <c r="W199" s="381">
        <f t="shared" si="9"/>
        <v>1.859504132231405</v>
      </c>
      <c r="X199" s="381">
        <f t="shared" si="9"/>
        <v>3.6446469248291571</v>
      </c>
      <c r="Y199" s="381">
        <f t="shared" si="9"/>
        <v>6.435643564356436</v>
      </c>
      <c r="Z199" s="381">
        <f t="shared" si="9"/>
        <v>6.9196428571428577</v>
      </c>
      <c r="AA199" s="381">
        <f t="shared" si="9"/>
        <v>7.4569789674952203</v>
      </c>
      <c r="AB199" s="381">
        <f t="shared" si="9"/>
        <v>6.2753036437246958</v>
      </c>
      <c r="AC199" s="381">
        <f t="shared" si="9"/>
        <v>8.8300220750551883</v>
      </c>
      <c r="AD199" s="381">
        <f t="shared" si="9"/>
        <v>2.6804123711340204</v>
      </c>
      <c r="AE199" s="381">
        <f t="shared" si="9"/>
        <v>2.2964509394572024</v>
      </c>
      <c r="AF199" s="381">
        <f t="shared" si="9"/>
        <v>2.9787234042553195</v>
      </c>
      <c r="AG199" s="381">
        <f t="shared" si="9"/>
        <v>1.6260162601626018</v>
      </c>
      <c r="AH199" s="381">
        <f t="shared" si="9"/>
        <v>3.7647058823529407</v>
      </c>
      <c r="AI199" s="381">
        <f t="shared" si="9"/>
        <v>2.7027027027027026</v>
      </c>
      <c r="AJ199" s="381">
        <f t="shared" ref="AJ199:AR199" si="10">(SUM(AJ62:AJ65)/AJ193)*100</f>
        <v>2.9166666666666665</v>
      </c>
      <c r="AK199" s="381">
        <f t="shared" si="10"/>
        <v>2.2988505747126435</v>
      </c>
      <c r="AL199" s="381">
        <f t="shared" si="10"/>
        <v>1.5086206896551724</v>
      </c>
      <c r="AM199" s="381">
        <f t="shared" si="10"/>
        <v>1.2589928057553956</v>
      </c>
      <c r="AN199" s="381">
        <f t="shared" si="10"/>
        <v>11.460674157303369</v>
      </c>
      <c r="AO199" s="381">
        <f t="shared" si="10"/>
        <v>2.2304832713754648</v>
      </c>
      <c r="AP199" s="381">
        <f t="shared" si="10"/>
        <v>3.2537960954446854</v>
      </c>
      <c r="AQ199" s="381">
        <f t="shared" si="10"/>
        <v>5.8315334773218144</v>
      </c>
      <c r="AR199" s="409">
        <f t="shared" si="10"/>
        <v>3.0181086519114686</v>
      </c>
      <c r="AS199" s="414">
        <f t="shared" si="4"/>
        <v>3.5816812249157035</v>
      </c>
      <c r="AT199" s="414">
        <f t="shared" si="5"/>
        <v>3.6954915003695493E-2</v>
      </c>
      <c r="AU199" s="414">
        <f t="shared" si="6"/>
        <v>3.6549472048594644</v>
      </c>
      <c r="AV199" s="414">
        <f t="shared" si="7"/>
        <v>2.395400743752286</v>
      </c>
      <c r="AW199" s="414">
        <f t="shared" si="8"/>
        <v>4.3229489391966212</v>
      </c>
      <c r="AX199" s="414"/>
      <c r="AY199" s="414"/>
    </row>
    <row r="200" spans="1:51">
      <c r="A200" s="413" t="s">
        <v>80</v>
      </c>
      <c r="D200" s="381">
        <f>(SUM(D67:D88)/D193)*100</f>
        <v>8.8659793814432994</v>
      </c>
      <c r="E200" s="381">
        <f t="shared" ref="E200:AI200" si="11">(SUM(E67:E88)/E193)*100</f>
        <v>13.761467889908257</v>
      </c>
      <c r="F200" s="381">
        <f t="shared" si="11"/>
        <v>6.1833688699360341</v>
      </c>
      <c r="G200" s="381">
        <f t="shared" si="11"/>
        <v>5.5785123966942152</v>
      </c>
      <c r="H200" s="381">
        <f t="shared" si="11"/>
        <v>6.651884700665188</v>
      </c>
      <c r="I200" s="409">
        <f t="shared" si="11"/>
        <v>9.6330275229357802</v>
      </c>
      <c r="J200" s="381">
        <f t="shared" si="11"/>
        <v>15.851272015655576</v>
      </c>
      <c r="K200" s="381">
        <f t="shared" si="11"/>
        <v>12.857142857142856</v>
      </c>
      <c r="L200" s="381">
        <f t="shared" si="11"/>
        <v>17.528089887640448</v>
      </c>
      <c r="M200" s="381">
        <f t="shared" si="11"/>
        <v>21.199143468950748</v>
      </c>
      <c r="N200" s="381">
        <f t="shared" si="11"/>
        <v>9.1603053435114496</v>
      </c>
      <c r="O200" s="381">
        <f t="shared" si="11"/>
        <v>19.331742243436754</v>
      </c>
      <c r="P200" s="409">
        <f t="shared" si="11"/>
        <v>11.287128712871288</v>
      </c>
      <c r="Q200" s="381">
        <f t="shared" si="11"/>
        <v>24.236641221374043</v>
      </c>
      <c r="R200" s="381">
        <f t="shared" si="11"/>
        <v>23.728813559322035</v>
      </c>
      <c r="S200" s="381">
        <f t="shared" si="11"/>
        <v>15.418502202643172</v>
      </c>
      <c r="T200" s="381">
        <f t="shared" si="11"/>
        <v>13.360323886639677</v>
      </c>
      <c r="U200" s="381">
        <f t="shared" si="11"/>
        <v>11.854684512428298</v>
      </c>
      <c r="V200" s="381">
        <f t="shared" si="11"/>
        <v>17.209302325581397</v>
      </c>
      <c r="W200" s="381">
        <f t="shared" si="11"/>
        <v>20.867768595041323</v>
      </c>
      <c r="X200" s="381">
        <f t="shared" si="11"/>
        <v>19.817767653758541</v>
      </c>
      <c r="Y200" s="381">
        <f t="shared" si="11"/>
        <v>19.801980198019802</v>
      </c>
      <c r="Z200" s="381">
        <f t="shared" si="11"/>
        <v>16.964285714285715</v>
      </c>
      <c r="AA200" s="381">
        <f t="shared" si="11"/>
        <v>18.546845124282981</v>
      </c>
      <c r="AB200" s="381">
        <f t="shared" si="11"/>
        <v>13.562753036437247</v>
      </c>
      <c r="AC200" s="381">
        <f t="shared" si="11"/>
        <v>19.867549668874172</v>
      </c>
      <c r="AD200" s="381">
        <f t="shared" si="11"/>
        <v>16.494845360824741</v>
      </c>
      <c r="AE200" s="381">
        <f t="shared" si="11"/>
        <v>16.492693110647181</v>
      </c>
      <c r="AF200" s="381">
        <f t="shared" si="11"/>
        <v>21.702127659574469</v>
      </c>
      <c r="AG200" s="381">
        <f t="shared" si="11"/>
        <v>18.699186991869919</v>
      </c>
      <c r="AH200" s="381">
        <f t="shared" si="11"/>
        <v>19.294117647058822</v>
      </c>
      <c r="AI200" s="381">
        <f t="shared" si="11"/>
        <v>17.342342342342342</v>
      </c>
      <c r="AJ200" s="381">
        <f t="shared" ref="AJ200:AR200" si="12">(SUM(AJ67:AJ88)/AJ193)*100</f>
        <v>10.625</v>
      </c>
      <c r="AK200" s="381">
        <f t="shared" si="12"/>
        <v>18.390804597701148</v>
      </c>
      <c r="AL200" s="381">
        <f t="shared" si="12"/>
        <v>20.258620689655171</v>
      </c>
      <c r="AM200" s="381">
        <f t="shared" si="12"/>
        <v>22.841726618705035</v>
      </c>
      <c r="AN200" s="381">
        <f t="shared" si="12"/>
        <v>15.505617977528091</v>
      </c>
      <c r="AO200" s="381">
        <f t="shared" si="12"/>
        <v>29.553903345724908</v>
      </c>
      <c r="AP200" s="381">
        <f t="shared" si="12"/>
        <v>30.368763557483732</v>
      </c>
      <c r="AQ200" s="381">
        <f t="shared" si="12"/>
        <v>27.861771058315334</v>
      </c>
      <c r="AR200" s="409">
        <f t="shared" si="12"/>
        <v>26.961770623742453</v>
      </c>
      <c r="AS200" s="414">
        <f t="shared" si="4"/>
        <v>17.20779450172326</v>
      </c>
      <c r="AT200" s="414">
        <f t="shared" si="5"/>
        <v>8.4457067935971271</v>
      </c>
      <c r="AU200" s="414">
        <f t="shared" si="6"/>
        <v>15.316403504172731</v>
      </c>
      <c r="AV200" s="414">
        <f t="shared" si="7"/>
        <v>18.347213280729079</v>
      </c>
      <c r="AW200" s="414">
        <f t="shared" si="8"/>
        <v>19.558232474280778</v>
      </c>
      <c r="AX200" s="414"/>
      <c r="AY200" s="414"/>
    </row>
    <row r="201" spans="1:51">
      <c r="A201" s="413" t="s">
        <v>644</v>
      </c>
      <c r="D201" s="381">
        <f>(SUM(D90:D93)/D193)*100</f>
        <v>1.0309278350515463</v>
      </c>
      <c r="E201" s="381">
        <f t="shared" ref="E201:AI201" si="13">(SUM(E90:E93)/E193)*100</f>
        <v>0.22935779816513763</v>
      </c>
      <c r="F201" s="381">
        <f t="shared" si="13"/>
        <v>0.85287846481876328</v>
      </c>
      <c r="G201" s="381">
        <f t="shared" si="13"/>
        <v>0.41322314049586778</v>
      </c>
      <c r="H201" s="381">
        <f t="shared" si="13"/>
        <v>0.66518847006651882</v>
      </c>
      <c r="I201" s="409">
        <f t="shared" si="13"/>
        <v>0.45871559633027525</v>
      </c>
      <c r="J201" s="381">
        <f t="shared" si="13"/>
        <v>0.97847358121330719</v>
      </c>
      <c r="K201" s="381">
        <f t="shared" si="13"/>
        <v>0.7142857142857143</v>
      </c>
      <c r="L201" s="381">
        <f t="shared" si="13"/>
        <v>0.44943820224719105</v>
      </c>
      <c r="M201" s="381">
        <f t="shared" si="13"/>
        <v>0.64239828693790146</v>
      </c>
      <c r="N201" s="381">
        <f t="shared" si="13"/>
        <v>1.2722646310432568</v>
      </c>
      <c r="O201" s="381">
        <f t="shared" si="13"/>
        <v>1.1933174224343674</v>
      </c>
      <c r="P201" s="409">
        <f t="shared" si="13"/>
        <v>1.9801980198019802</v>
      </c>
      <c r="Q201" s="381">
        <f t="shared" si="13"/>
        <v>2.4809160305343512</v>
      </c>
      <c r="R201" s="381">
        <f t="shared" si="13"/>
        <v>0.56497175141242939</v>
      </c>
      <c r="S201" s="381">
        <f t="shared" si="13"/>
        <v>1.1013215859030838</v>
      </c>
      <c r="T201" s="381">
        <f t="shared" si="13"/>
        <v>1.214574898785425</v>
      </c>
      <c r="U201" s="381">
        <f t="shared" si="13"/>
        <v>1.338432122370937</v>
      </c>
      <c r="V201" s="381">
        <f t="shared" si="13"/>
        <v>2.0930232558139537</v>
      </c>
      <c r="W201" s="381">
        <f t="shared" si="13"/>
        <v>1.6528925619834711</v>
      </c>
      <c r="X201" s="381">
        <f t="shared" si="13"/>
        <v>2.9612756264236904</v>
      </c>
      <c r="Y201" s="381">
        <f t="shared" si="13"/>
        <v>0.74257425742574257</v>
      </c>
      <c r="Z201" s="381">
        <f t="shared" si="13"/>
        <v>2.0089285714285716</v>
      </c>
      <c r="AA201" s="381">
        <f t="shared" si="13"/>
        <v>1.7208413001912046</v>
      </c>
      <c r="AB201" s="381">
        <f t="shared" si="13"/>
        <v>1.214574898785425</v>
      </c>
      <c r="AC201" s="381">
        <f t="shared" si="13"/>
        <v>1.1037527593818985</v>
      </c>
      <c r="AD201" s="381">
        <f t="shared" si="13"/>
        <v>2.268041237113402</v>
      </c>
      <c r="AE201" s="381">
        <f t="shared" si="13"/>
        <v>1.2526096033402923</v>
      </c>
      <c r="AF201" s="381">
        <f t="shared" si="13"/>
        <v>2.1276595744680851</v>
      </c>
      <c r="AG201" s="381">
        <f t="shared" si="13"/>
        <v>0.81300813008130091</v>
      </c>
      <c r="AH201" s="381">
        <f t="shared" si="13"/>
        <v>1.6470588235294119</v>
      </c>
      <c r="AI201" s="381">
        <f t="shared" si="13"/>
        <v>1.1261261261261262</v>
      </c>
      <c r="AJ201" s="381">
        <f t="shared" ref="AJ201:AR201" si="14">(SUM(AJ90:AJ93)/AJ193)*100</f>
        <v>2.2916666666666665</v>
      </c>
      <c r="AK201" s="381">
        <f t="shared" si="14"/>
        <v>1.5325670498084289</v>
      </c>
      <c r="AL201" s="381">
        <f t="shared" si="14"/>
        <v>1.9396551724137931</v>
      </c>
      <c r="AM201" s="381">
        <f t="shared" si="14"/>
        <v>1.9784172661870503</v>
      </c>
      <c r="AN201" s="381">
        <f t="shared" si="14"/>
        <v>1.7977528089887642</v>
      </c>
      <c r="AO201" s="381">
        <f t="shared" si="14"/>
        <v>1.486988847583643</v>
      </c>
      <c r="AP201" s="381">
        <f t="shared" si="14"/>
        <v>1.5184381778741864</v>
      </c>
      <c r="AQ201" s="381">
        <f t="shared" si="14"/>
        <v>3.0237580993520519</v>
      </c>
      <c r="AR201" s="409">
        <f t="shared" si="14"/>
        <v>2.4144869215291749</v>
      </c>
      <c r="AS201" s="414">
        <f t="shared" si="4"/>
        <v>1.4218775923998628</v>
      </c>
      <c r="AT201" s="414">
        <f t="shared" si="5"/>
        <v>0.60838188415468475</v>
      </c>
      <c r="AU201" s="414">
        <f t="shared" si="6"/>
        <v>1.0329108368519597</v>
      </c>
      <c r="AV201" s="414">
        <f t="shared" si="7"/>
        <v>1.6153296362507701</v>
      </c>
      <c r="AW201" s="414">
        <f t="shared" si="8"/>
        <v>1.6934397901965201</v>
      </c>
      <c r="AX201" s="414"/>
      <c r="AY201" s="414"/>
    </row>
    <row r="202" spans="1:51">
      <c r="A202" s="413" t="s">
        <v>645</v>
      </c>
      <c r="D202" s="381">
        <f>(SUM(D95:D101)/D193)*100</f>
        <v>40</v>
      </c>
      <c r="E202" s="381">
        <f t="shared" ref="E202:AI202" si="15">(SUM(E95:E101)/E193)*100</f>
        <v>24.311926605504588</v>
      </c>
      <c r="F202" s="381">
        <f t="shared" si="15"/>
        <v>21.748400852878465</v>
      </c>
      <c r="G202" s="381">
        <f t="shared" si="15"/>
        <v>10.537190082644628</v>
      </c>
      <c r="H202" s="381">
        <f t="shared" si="15"/>
        <v>29.046563192904657</v>
      </c>
      <c r="I202" s="409">
        <f t="shared" si="15"/>
        <v>21.788990825688074</v>
      </c>
      <c r="J202" s="381">
        <f t="shared" si="15"/>
        <v>38.747553816046967</v>
      </c>
      <c r="K202" s="381">
        <f t="shared" si="15"/>
        <v>20.238095238095237</v>
      </c>
      <c r="L202" s="381">
        <f t="shared" si="15"/>
        <v>41.348314606741567</v>
      </c>
      <c r="M202" s="381">
        <f t="shared" si="15"/>
        <v>36.83083511777302</v>
      </c>
      <c r="N202" s="381">
        <f t="shared" si="15"/>
        <v>43.511450381679388</v>
      </c>
      <c r="O202" s="381">
        <f t="shared" si="15"/>
        <v>31.264916467780431</v>
      </c>
      <c r="P202" s="409">
        <f t="shared" si="15"/>
        <v>33.861386138613867</v>
      </c>
      <c r="Q202" s="381">
        <f t="shared" si="15"/>
        <v>11.450381679389313</v>
      </c>
      <c r="R202" s="381">
        <f t="shared" si="15"/>
        <v>21.468926553672315</v>
      </c>
      <c r="S202" s="381">
        <f t="shared" si="15"/>
        <v>24.229074889867842</v>
      </c>
      <c r="T202" s="381">
        <f t="shared" si="15"/>
        <v>8.2995951417004061</v>
      </c>
      <c r="U202" s="381">
        <f t="shared" si="15"/>
        <v>25.047801147227531</v>
      </c>
      <c r="V202" s="381">
        <f t="shared" si="15"/>
        <v>20.465116279069768</v>
      </c>
      <c r="W202" s="381">
        <f t="shared" si="15"/>
        <v>18.801652892561986</v>
      </c>
      <c r="X202" s="381">
        <f t="shared" si="15"/>
        <v>14.350797266514807</v>
      </c>
      <c r="Y202" s="381">
        <f t="shared" si="15"/>
        <v>15.594059405940595</v>
      </c>
      <c r="Z202" s="381">
        <f t="shared" si="15"/>
        <v>27.455357142857146</v>
      </c>
      <c r="AA202" s="381">
        <f t="shared" si="15"/>
        <v>12.619502868068832</v>
      </c>
      <c r="AB202" s="381">
        <f t="shared" si="15"/>
        <v>16.194331983805668</v>
      </c>
      <c r="AC202" s="381">
        <f t="shared" si="15"/>
        <v>9.2715231788079464</v>
      </c>
      <c r="AD202" s="381">
        <f t="shared" si="15"/>
        <v>22.474226804123713</v>
      </c>
      <c r="AE202" s="381">
        <f t="shared" si="15"/>
        <v>18.162839248434238</v>
      </c>
      <c r="AF202" s="381">
        <f t="shared" si="15"/>
        <v>22.76595744680851</v>
      </c>
      <c r="AG202" s="381">
        <f t="shared" si="15"/>
        <v>23.577235772357724</v>
      </c>
      <c r="AH202" s="381">
        <f t="shared" si="15"/>
        <v>32</v>
      </c>
      <c r="AI202" s="381">
        <f t="shared" si="15"/>
        <v>24.324324324324326</v>
      </c>
      <c r="AJ202" s="381">
        <f t="shared" ref="AJ202:AR202" si="16">(SUM(AJ95:AJ101)/AJ193)*100</f>
        <v>25.416666666666664</v>
      </c>
      <c r="AK202" s="381">
        <f t="shared" si="16"/>
        <v>21.264367816091951</v>
      </c>
      <c r="AL202" s="381">
        <f t="shared" si="16"/>
        <v>21.336206896551722</v>
      </c>
      <c r="AM202" s="381">
        <f t="shared" si="16"/>
        <v>15.287769784172662</v>
      </c>
      <c r="AN202" s="381">
        <f t="shared" si="16"/>
        <v>15.056179775280897</v>
      </c>
      <c r="AO202" s="381">
        <f t="shared" si="16"/>
        <v>24.535315985130111</v>
      </c>
      <c r="AP202" s="381">
        <f t="shared" si="16"/>
        <v>16.919739696312362</v>
      </c>
      <c r="AQ202" s="381">
        <f t="shared" si="16"/>
        <v>27.213822894168466</v>
      </c>
      <c r="AR202" s="409">
        <f t="shared" si="16"/>
        <v>9.2555331991951704</v>
      </c>
      <c r="AS202" s="414">
        <f t="shared" si="4"/>
        <v>22.879851952815944</v>
      </c>
      <c r="AT202" s="414">
        <f t="shared" si="5"/>
        <v>24.57217859327007</v>
      </c>
      <c r="AU202" s="414">
        <f t="shared" si="6"/>
        <v>35.114650252390071</v>
      </c>
      <c r="AV202" s="414">
        <f t="shared" si="7"/>
        <v>21.745064817931048</v>
      </c>
      <c r="AW202" s="414">
        <f t="shared" si="8"/>
        <v>19.458510954967952</v>
      </c>
      <c r="AX202" s="414"/>
      <c r="AY202" s="414"/>
    </row>
    <row r="203" spans="1:51">
      <c r="A203" s="413" t="s">
        <v>646</v>
      </c>
      <c r="D203" s="381">
        <f>(SUM(D103:D104)/D193)*100</f>
        <v>1.8556701030927836</v>
      </c>
      <c r="E203" s="381">
        <f t="shared" ref="E203:AI203" si="17">(SUM(E103:E104)/E193)*100</f>
        <v>1.3761467889908259</v>
      </c>
      <c r="F203" s="381">
        <f t="shared" si="17"/>
        <v>1.0660980810234542</v>
      </c>
      <c r="G203" s="381">
        <f t="shared" si="17"/>
        <v>0.82644628099173556</v>
      </c>
      <c r="H203" s="381">
        <f t="shared" si="17"/>
        <v>1.5521064301552108</v>
      </c>
      <c r="I203" s="409">
        <f t="shared" si="17"/>
        <v>3.669724770642202</v>
      </c>
      <c r="J203" s="381">
        <f t="shared" si="17"/>
        <v>3.3268101761252442</v>
      </c>
      <c r="K203" s="381">
        <f t="shared" si="17"/>
        <v>5.9523809523809517</v>
      </c>
      <c r="L203" s="381">
        <f t="shared" si="17"/>
        <v>4.0449438202247192</v>
      </c>
      <c r="M203" s="381">
        <f t="shared" si="17"/>
        <v>4.7109207708779444</v>
      </c>
      <c r="N203" s="381">
        <f t="shared" si="17"/>
        <v>2.5445292620865136</v>
      </c>
      <c r="O203" s="381">
        <f t="shared" si="17"/>
        <v>5.2505966587112169</v>
      </c>
      <c r="P203" s="409">
        <f t="shared" si="17"/>
        <v>0.59405940594059403</v>
      </c>
      <c r="Q203" s="381">
        <f t="shared" si="17"/>
        <v>10.114503816793894</v>
      </c>
      <c r="R203" s="381">
        <f t="shared" si="17"/>
        <v>1.3182674199623352</v>
      </c>
      <c r="S203" s="381">
        <f t="shared" si="17"/>
        <v>3.0837004405286343</v>
      </c>
      <c r="T203" s="381">
        <f t="shared" si="17"/>
        <v>6.0728744939271255</v>
      </c>
      <c r="U203" s="381">
        <f t="shared" si="17"/>
        <v>4.0152963671128106</v>
      </c>
      <c r="V203" s="381">
        <f t="shared" si="17"/>
        <v>0.46511627906976744</v>
      </c>
      <c r="W203" s="381">
        <f t="shared" si="17"/>
        <v>2.0661157024793391</v>
      </c>
      <c r="X203" s="381">
        <f t="shared" si="17"/>
        <v>6.83371298405467</v>
      </c>
      <c r="Y203" s="381">
        <f t="shared" si="17"/>
        <v>3.9603960396039604</v>
      </c>
      <c r="Z203" s="381">
        <f t="shared" si="17"/>
        <v>3.3482142857142856</v>
      </c>
      <c r="AA203" s="381">
        <f t="shared" si="17"/>
        <v>6.5009560229445515</v>
      </c>
      <c r="AB203" s="381">
        <f t="shared" si="17"/>
        <v>3.4412955465587043</v>
      </c>
      <c r="AC203" s="381">
        <f t="shared" si="17"/>
        <v>2.4282560706401766</v>
      </c>
      <c r="AD203" s="381">
        <f t="shared" si="17"/>
        <v>2.0618556701030926</v>
      </c>
      <c r="AE203" s="381">
        <f t="shared" si="17"/>
        <v>2.7139874739039667</v>
      </c>
      <c r="AF203" s="381">
        <f t="shared" si="17"/>
        <v>1.7021276595744681</v>
      </c>
      <c r="AG203" s="381">
        <f t="shared" si="17"/>
        <v>10.16260162601626</v>
      </c>
      <c r="AH203" s="381">
        <f t="shared" si="17"/>
        <v>2.8235294117647061</v>
      </c>
      <c r="AI203" s="381">
        <f t="shared" si="17"/>
        <v>2.9279279279279278</v>
      </c>
      <c r="AJ203" s="381">
        <f t="shared" ref="AJ203:AR203" si="18">(SUM(AJ103:AJ104)/AJ193)*100</f>
        <v>2.7083333333333335</v>
      </c>
      <c r="AK203" s="381">
        <f t="shared" si="18"/>
        <v>0.76628352490421447</v>
      </c>
      <c r="AL203" s="381">
        <f t="shared" si="18"/>
        <v>3.8793103448275863</v>
      </c>
      <c r="AM203" s="381">
        <f t="shared" si="18"/>
        <v>4.3165467625899279</v>
      </c>
      <c r="AN203" s="381">
        <f t="shared" si="18"/>
        <v>1.5730337078651686</v>
      </c>
      <c r="AO203" s="381">
        <f t="shared" si="18"/>
        <v>5.2044609665427508</v>
      </c>
      <c r="AP203" s="381">
        <f t="shared" si="18"/>
        <v>5.2060737527114966</v>
      </c>
      <c r="AQ203" s="381">
        <f t="shared" si="18"/>
        <v>6.0475161987041037</v>
      </c>
      <c r="AR203" s="409">
        <f t="shared" si="18"/>
        <v>6.6398390342052318</v>
      </c>
      <c r="AS203" s="414">
        <f t="shared" si="4"/>
        <v>3.6378674723318993</v>
      </c>
      <c r="AT203" s="414">
        <f t="shared" si="5"/>
        <v>1.7243654091493685</v>
      </c>
      <c r="AU203" s="414">
        <f t="shared" si="6"/>
        <v>3.7748915780495977</v>
      </c>
      <c r="AV203" s="414">
        <f t="shared" si="7"/>
        <v>4.1601431073994464</v>
      </c>
      <c r="AW203" s="414">
        <f t="shared" si="8"/>
        <v>4.0136476022987315</v>
      </c>
      <c r="AX203" s="414"/>
      <c r="AY203" s="414"/>
    </row>
    <row r="204" spans="1:51">
      <c r="A204" s="413" t="s">
        <v>647</v>
      </c>
      <c r="D204" s="381">
        <f>(SUM(D106:D110)/D193)*100</f>
        <v>0.2061855670103093</v>
      </c>
      <c r="E204" s="381">
        <f t="shared" ref="E204:AI204" si="19">(SUM(E106:E110)/E193)*100</f>
        <v>0.45871559633027525</v>
      </c>
      <c r="F204" s="381">
        <f t="shared" si="19"/>
        <v>0</v>
      </c>
      <c r="G204" s="381">
        <f t="shared" si="19"/>
        <v>0.41322314049586778</v>
      </c>
      <c r="H204" s="381">
        <f t="shared" si="19"/>
        <v>1.9955654101995564</v>
      </c>
      <c r="I204" s="409">
        <f t="shared" si="19"/>
        <v>0.22935779816513763</v>
      </c>
      <c r="J204" s="381">
        <f t="shared" si="19"/>
        <v>0</v>
      </c>
      <c r="K204" s="381">
        <f t="shared" si="19"/>
        <v>0</v>
      </c>
      <c r="L204" s="381">
        <f t="shared" si="19"/>
        <v>0</v>
      </c>
      <c r="M204" s="381">
        <f t="shared" si="19"/>
        <v>0.21413276231263384</v>
      </c>
      <c r="N204" s="381">
        <f t="shared" si="19"/>
        <v>0</v>
      </c>
      <c r="O204" s="381">
        <f t="shared" si="19"/>
        <v>0</v>
      </c>
      <c r="P204" s="409">
        <f t="shared" si="19"/>
        <v>0.19801980198019803</v>
      </c>
      <c r="Q204" s="381">
        <f t="shared" si="19"/>
        <v>0</v>
      </c>
      <c r="R204" s="381">
        <f t="shared" si="19"/>
        <v>0</v>
      </c>
      <c r="S204" s="381">
        <f t="shared" si="19"/>
        <v>0.88105726872246704</v>
      </c>
      <c r="T204" s="381">
        <f t="shared" si="19"/>
        <v>3.4412955465587043</v>
      </c>
      <c r="U204" s="381">
        <f t="shared" si="19"/>
        <v>1.5296367112810707</v>
      </c>
      <c r="V204" s="381">
        <f t="shared" si="19"/>
        <v>0.46511627906976744</v>
      </c>
      <c r="W204" s="381">
        <f t="shared" si="19"/>
        <v>3.9256198347107438</v>
      </c>
      <c r="X204" s="381">
        <f t="shared" si="19"/>
        <v>3.416856492027335</v>
      </c>
      <c r="Y204" s="381">
        <f t="shared" si="19"/>
        <v>0.99009900990099009</v>
      </c>
      <c r="Z204" s="381">
        <f t="shared" si="19"/>
        <v>0.2232142857142857</v>
      </c>
      <c r="AA204" s="381">
        <f t="shared" si="19"/>
        <v>0.95602294455066927</v>
      </c>
      <c r="AB204" s="381">
        <f t="shared" si="19"/>
        <v>0.60728744939271251</v>
      </c>
      <c r="AC204" s="381">
        <f t="shared" si="19"/>
        <v>0.44150110375275936</v>
      </c>
      <c r="AD204" s="381">
        <f t="shared" si="19"/>
        <v>0.82474226804123718</v>
      </c>
      <c r="AE204" s="381">
        <f t="shared" si="19"/>
        <v>0.62630480167014613</v>
      </c>
      <c r="AF204" s="381">
        <f t="shared" si="19"/>
        <v>0.63829787234042545</v>
      </c>
      <c r="AG204" s="381">
        <f t="shared" si="19"/>
        <v>2.0325203252032518</v>
      </c>
      <c r="AH204" s="381">
        <f t="shared" si="19"/>
        <v>1.6470588235294119</v>
      </c>
      <c r="AI204" s="381">
        <f t="shared" si="19"/>
        <v>2.0270270270270272</v>
      </c>
      <c r="AJ204" s="381">
        <f t="shared" ref="AJ204:AR204" si="20">(SUM(AJ106:AJ110)/AJ193)*100</f>
        <v>2.5</v>
      </c>
      <c r="AK204" s="381">
        <f t="shared" si="20"/>
        <v>2.490421455938697</v>
      </c>
      <c r="AL204" s="381">
        <f t="shared" si="20"/>
        <v>6.25</v>
      </c>
      <c r="AM204" s="381">
        <f t="shared" si="20"/>
        <v>8.4532374100719423</v>
      </c>
      <c r="AN204" s="381">
        <f t="shared" si="20"/>
        <v>1.1235955056179776</v>
      </c>
      <c r="AO204" s="381">
        <f t="shared" si="20"/>
        <v>3.1598513011152414</v>
      </c>
      <c r="AP204" s="381">
        <f t="shared" si="20"/>
        <v>1.9522776572668112</v>
      </c>
      <c r="AQ204" s="381">
        <f t="shared" si="20"/>
        <v>3.2397408207343417</v>
      </c>
      <c r="AR204" s="409">
        <f t="shared" si="20"/>
        <v>1.2072434607645874</v>
      </c>
      <c r="AS204" s="414">
        <f t="shared" si="4"/>
        <v>1.4332981885730873</v>
      </c>
      <c r="AT204" s="414">
        <f t="shared" si="5"/>
        <v>0.55050791870019111</v>
      </c>
      <c r="AU204" s="414">
        <f t="shared" si="6"/>
        <v>5.887893775611884E-2</v>
      </c>
      <c r="AV204" s="414">
        <f t="shared" si="7"/>
        <v>1.0304663168137651</v>
      </c>
      <c r="AW204" s="414">
        <f t="shared" si="8"/>
        <v>1.9660723448215216</v>
      </c>
      <c r="AX204" s="414"/>
      <c r="AY204" s="414"/>
    </row>
    <row r="205" spans="1:51">
      <c r="A205" s="413" t="s">
        <v>648</v>
      </c>
      <c r="D205" s="381">
        <f>(SUM(D112:D130)/D193)*100</f>
        <v>1.6494845360824744</v>
      </c>
      <c r="E205" s="381">
        <f t="shared" ref="E205:AI205" si="21">(SUM(E112:E130)/E193)*100</f>
        <v>1.1467889908256881</v>
      </c>
      <c r="F205" s="381">
        <f t="shared" si="21"/>
        <v>2.7718550106609809</v>
      </c>
      <c r="G205" s="381">
        <f t="shared" si="21"/>
        <v>1.859504132231405</v>
      </c>
      <c r="H205" s="381">
        <f t="shared" si="21"/>
        <v>4.6563192904656319</v>
      </c>
      <c r="I205" s="409">
        <f t="shared" si="21"/>
        <v>2.522935779816514</v>
      </c>
      <c r="J205" s="381">
        <f t="shared" si="21"/>
        <v>0</v>
      </c>
      <c r="K205" s="381">
        <f t="shared" si="21"/>
        <v>1.1904761904761905</v>
      </c>
      <c r="L205" s="381">
        <f t="shared" si="21"/>
        <v>0</v>
      </c>
      <c r="M205" s="381">
        <f t="shared" si="21"/>
        <v>0.21413276231263384</v>
      </c>
      <c r="N205" s="381">
        <f t="shared" si="21"/>
        <v>0.5089058524173028</v>
      </c>
      <c r="O205" s="381">
        <f t="shared" si="21"/>
        <v>0.95465393794749409</v>
      </c>
      <c r="P205" s="409">
        <f t="shared" si="21"/>
        <v>0.59405940594059403</v>
      </c>
      <c r="Q205" s="381">
        <f t="shared" si="21"/>
        <v>2.2900763358778624</v>
      </c>
      <c r="R205" s="381">
        <f t="shared" si="21"/>
        <v>0.37664783427495291</v>
      </c>
      <c r="S205" s="381">
        <f t="shared" si="21"/>
        <v>0.88105726872246704</v>
      </c>
      <c r="T205" s="381">
        <f t="shared" si="21"/>
        <v>2.6315789473684208</v>
      </c>
      <c r="U205" s="381">
        <f t="shared" si="21"/>
        <v>0.38240917782026768</v>
      </c>
      <c r="V205" s="381">
        <f t="shared" si="21"/>
        <v>2.3255813953488373</v>
      </c>
      <c r="W205" s="381">
        <f t="shared" si="21"/>
        <v>1.6528925619834711</v>
      </c>
      <c r="X205" s="381">
        <f t="shared" si="21"/>
        <v>3.416856492027335</v>
      </c>
      <c r="Y205" s="381">
        <f t="shared" si="21"/>
        <v>1.2376237623762376</v>
      </c>
      <c r="Z205" s="381">
        <f t="shared" si="21"/>
        <v>0.6696428571428571</v>
      </c>
      <c r="AA205" s="381">
        <f t="shared" si="21"/>
        <v>1.5296367112810707</v>
      </c>
      <c r="AB205" s="381">
        <f t="shared" si="21"/>
        <v>0.40485829959514169</v>
      </c>
      <c r="AC205" s="381">
        <f t="shared" si="21"/>
        <v>0.22075055187637968</v>
      </c>
      <c r="AD205" s="381">
        <f t="shared" si="21"/>
        <v>0.41237113402061859</v>
      </c>
      <c r="AE205" s="381">
        <f t="shared" si="21"/>
        <v>0.62630480167014613</v>
      </c>
      <c r="AF205" s="381">
        <f t="shared" si="21"/>
        <v>0</v>
      </c>
      <c r="AG205" s="381">
        <f t="shared" si="21"/>
        <v>1.6260162601626018</v>
      </c>
      <c r="AH205" s="381">
        <f t="shared" si="21"/>
        <v>0.47058823529411759</v>
      </c>
      <c r="AI205" s="381">
        <f t="shared" si="21"/>
        <v>0.90090090090090091</v>
      </c>
      <c r="AJ205" s="381">
        <f t="shared" ref="AJ205:AR205" si="22">(SUM(AJ112:AJ130)/AJ193)*100</f>
        <v>0.20833333333333334</v>
      </c>
      <c r="AK205" s="381">
        <f t="shared" si="22"/>
        <v>0</v>
      </c>
      <c r="AL205" s="381">
        <f t="shared" si="22"/>
        <v>0.86206896551724133</v>
      </c>
      <c r="AM205" s="381">
        <f t="shared" si="22"/>
        <v>1.4388489208633095</v>
      </c>
      <c r="AN205" s="381">
        <f t="shared" si="22"/>
        <v>0.22471910112359553</v>
      </c>
      <c r="AO205" s="381">
        <f t="shared" si="22"/>
        <v>0.18587360594795538</v>
      </c>
      <c r="AP205" s="381">
        <f t="shared" si="22"/>
        <v>1.0845986984815619</v>
      </c>
      <c r="AQ205" s="381">
        <f t="shared" si="22"/>
        <v>1.079913606911447</v>
      </c>
      <c r="AR205" s="409">
        <f t="shared" si="22"/>
        <v>1.0060362173038229</v>
      </c>
      <c r="AS205" s="414">
        <f t="shared" si="4"/>
        <v>1.127202484546411</v>
      </c>
      <c r="AT205" s="414">
        <f t="shared" si="5"/>
        <v>2.4344812900137822</v>
      </c>
      <c r="AU205" s="414">
        <f t="shared" si="6"/>
        <v>0.49460402129917364</v>
      </c>
      <c r="AV205" s="414">
        <f t="shared" si="7"/>
        <v>0.66617304896334162</v>
      </c>
      <c r="AW205" s="414">
        <f t="shared" si="8"/>
        <v>1.0052209277580695</v>
      </c>
      <c r="AX205" s="414"/>
      <c r="AY205" s="414"/>
    </row>
    <row r="206" spans="1:51">
      <c r="A206" s="413" t="s">
        <v>649</v>
      </c>
      <c r="D206" s="381">
        <f>(SUM(D132:D137)/D193)*100</f>
        <v>0</v>
      </c>
      <c r="E206" s="381">
        <f t="shared" ref="E206:AI206" si="23">(SUM(E132:E137)/E193)*100</f>
        <v>0</v>
      </c>
      <c r="F206" s="381">
        <f t="shared" si="23"/>
        <v>0</v>
      </c>
      <c r="G206" s="381">
        <f t="shared" si="23"/>
        <v>0</v>
      </c>
      <c r="H206" s="381">
        <f t="shared" si="23"/>
        <v>0.22172949002217296</v>
      </c>
      <c r="I206" s="409">
        <f t="shared" si="23"/>
        <v>0</v>
      </c>
      <c r="J206" s="381">
        <f t="shared" si="23"/>
        <v>0</v>
      </c>
      <c r="K206" s="381">
        <f t="shared" si="23"/>
        <v>0.23809523809523811</v>
      </c>
      <c r="L206" s="381">
        <f t="shared" si="23"/>
        <v>0.22471910112359553</v>
      </c>
      <c r="M206" s="381">
        <f t="shared" si="23"/>
        <v>0.42826552462526768</v>
      </c>
      <c r="N206" s="381">
        <f t="shared" si="23"/>
        <v>0</v>
      </c>
      <c r="O206" s="381">
        <f t="shared" si="23"/>
        <v>0</v>
      </c>
      <c r="P206" s="409">
        <f t="shared" si="23"/>
        <v>0.19801980198019803</v>
      </c>
      <c r="Q206" s="381">
        <f t="shared" si="23"/>
        <v>0.38167938931297707</v>
      </c>
      <c r="R206" s="381">
        <f t="shared" si="23"/>
        <v>0</v>
      </c>
      <c r="S206" s="381">
        <f t="shared" si="23"/>
        <v>0.22026431718061676</v>
      </c>
      <c r="T206" s="381">
        <f t="shared" si="23"/>
        <v>0.20242914979757085</v>
      </c>
      <c r="U206" s="381">
        <f t="shared" si="23"/>
        <v>0.19120458891013384</v>
      </c>
      <c r="V206" s="381">
        <f t="shared" si="23"/>
        <v>0</v>
      </c>
      <c r="W206" s="381">
        <f t="shared" si="23"/>
        <v>0.20661157024793389</v>
      </c>
      <c r="X206" s="381">
        <f t="shared" si="23"/>
        <v>0.22779043280182232</v>
      </c>
      <c r="Y206" s="381">
        <f t="shared" si="23"/>
        <v>0.24752475247524752</v>
      </c>
      <c r="Z206" s="381">
        <f t="shared" si="23"/>
        <v>0</v>
      </c>
      <c r="AA206" s="381">
        <f t="shared" si="23"/>
        <v>0</v>
      </c>
      <c r="AB206" s="381">
        <f t="shared" si="23"/>
        <v>0</v>
      </c>
      <c r="AC206" s="381">
        <f t="shared" si="23"/>
        <v>0</v>
      </c>
      <c r="AD206" s="381">
        <f t="shared" si="23"/>
        <v>0</v>
      </c>
      <c r="AE206" s="381">
        <f t="shared" si="23"/>
        <v>2.5052192066805845</v>
      </c>
      <c r="AF206" s="381">
        <f t="shared" si="23"/>
        <v>2.7659574468085104</v>
      </c>
      <c r="AG206" s="381">
        <f t="shared" si="23"/>
        <v>5.6910569105691051</v>
      </c>
      <c r="AH206" s="381">
        <f t="shared" si="23"/>
        <v>4.4705882352941178</v>
      </c>
      <c r="AI206" s="381">
        <f t="shared" si="23"/>
        <v>1.3513513513513513</v>
      </c>
      <c r="AJ206" s="381">
        <f t="shared" ref="AJ206:AR206" si="24">(SUM(AJ132:AJ137)/AJ193)*100</f>
        <v>2.7083333333333335</v>
      </c>
      <c r="AK206" s="381">
        <f t="shared" si="24"/>
        <v>0</v>
      </c>
      <c r="AL206" s="381">
        <f t="shared" si="24"/>
        <v>4.9568965517241379</v>
      </c>
      <c r="AM206" s="381">
        <f t="shared" si="24"/>
        <v>14.568345323741008</v>
      </c>
      <c r="AN206" s="381">
        <f t="shared" si="24"/>
        <v>4.4943820224719104</v>
      </c>
      <c r="AO206" s="381">
        <f t="shared" si="24"/>
        <v>2.9739776951672861</v>
      </c>
      <c r="AP206" s="381">
        <f t="shared" si="24"/>
        <v>4.3383947939262475</v>
      </c>
      <c r="AQ206" s="381">
        <f t="shared" si="24"/>
        <v>4.1036717062634986</v>
      </c>
      <c r="AR206" s="409">
        <f t="shared" si="24"/>
        <v>11.267605633802818</v>
      </c>
      <c r="AS206" s="414">
        <f t="shared" si="4"/>
        <v>1.6874174040904071</v>
      </c>
      <c r="AT206" s="414">
        <f t="shared" si="5"/>
        <v>3.6954915003695493E-2</v>
      </c>
      <c r="AU206" s="414">
        <f t="shared" si="6"/>
        <v>0.15558566654632847</v>
      </c>
      <c r="AV206" s="414">
        <f t="shared" si="7"/>
        <v>2.7405583910145497</v>
      </c>
      <c r="AW206" s="414">
        <f t="shared" si="8"/>
        <v>2.4240458718521505</v>
      </c>
      <c r="AX206" s="414"/>
      <c r="AY206" s="414"/>
    </row>
    <row r="207" spans="1:51">
      <c r="A207" s="413" t="s">
        <v>650</v>
      </c>
      <c r="D207" s="381">
        <f>(SUM(D139:D144)/D193)*100</f>
        <v>0</v>
      </c>
      <c r="E207" s="381">
        <f t="shared" ref="E207:AI207" si="25">(SUM(E139:E144)/E193)*100</f>
        <v>0</v>
      </c>
      <c r="F207" s="381">
        <f t="shared" si="25"/>
        <v>0</v>
      </c>
      <c r="G207" s="381">
        <f t="shared" si="25"/>
        <v>0</v>
      </c>
      <c r="H207" s="381">
        <f t="shared" si="25"/>
        <v>0</v>
      </c>
      <c r="I207" s="409">
        <f t="shared" si="25"/>
        <v>0.22935779816513763</v>
      </c>
      <c r="J207" s="381">
        <f t="shared" si="25"/>
        <v>0</v>
      </c>
      <c r="K207" s="381">
        <f t="shared" si="25"/>
        <v>0.47619047619047622</v>
      </c>
      <c r="L207" s="381">
        <f t="shared" si="25"/>
        <v>0</v>
      </c>
      <c r="M207" s="381">
        <f t="shared" si="25"/>
        <v>0.21413276231263384</v>
      </c>
      <c r="N207" s="381">
        <f t="shared" si="25"/>
        <v>0</v>
      </c>
      <c r="O207" s="381">
        <f t="shared" si="25"/>
        <v>0</v>
      </c>
      <c r="P207" s="409">
        <f t="shared" si="25"/>
        <v>0</v>
      </c>
      <c r="Q207" s="381">
        <f t="shared" si="25"/>
        <v>0.5725190839694656</v>
      </c>
      <c r="R207" s="381">
        <f t="shared" si="25"/>
        <v>0</v>
      </c>
      <c r="S207" s="381">
        <f t="shared" si="25"/>
        <v>0</v>
      </c>
      <c r="T207" s="381">
        <f t="shared" si="25"/>
        <v>0</v>
      </c>
      <c r="U207" s="381">
        <f t="shared" si="25"/>
        <v>0</v>
      </c>
      <c r="V207" s="381">
        <f t="shared" si="25"/>
        <v>0</v>
      </c>
      <c r="W207" s="381">
        <f t="shared" si="25"/>
        <v>0</v>
      </c>
      <c r="X207" s="381">
        <f t="shared" si="25"/>
        <v>0</v>
      </c>
      <c r="Y207" s="381">
        <f t="shared" si="25"/>
        <v>1.9801980198019802</v>
      </c>
      <c r="Z207" s="381">
        <f t="shared" si="25"/>
        <v>0</v>
      </c>
      <c r="AA207" s="381">
        <f t="shared" si="25"/>
        <v>0.38240917782026768</v>
      </c>
      <c r="AB207" s="381">
        <f t="shared" si="25"/>
        <v>0</v>
      </c>
      <c r="AC207" s="381">
        <f t="shared" si="25"/>
        <v>0.66225165562913912</v>
      </c>
      <c r="AD207" s="381">
        <f t="shared" si="25"/>
        <v>1.0309278350515463</v>
      </c>
      <c r="AE207" s="381">
        <f t="shared" si="25"/>
        <v>0.20876826722338201</v>
      </c>
      <c r="AF207" s="381">
        <f t="shared" si="25"/>
        <v>0</v>
      </c>
      <c r="AG207" s="381">
        <f t="shared" si="25"/>
        <v>1.4227642276422763</v>
      </c>
      <c r="AH207" s="381">
        <f t="shared" si="25"/>
        <v>0.23529411764705879</v>
      </c>
      <c r="AI207" s="381">
        <f t="shared" si="25"/>
        <v>0</v>
      </c>
      <c r="AJ207" s="381">
        <f t="shared" ref="AJ207:AR207" si="26">(SUM(AJ139:AJ144)/AJ193)*100</f>
        <v>0.20833333333333334</v>
      </c>
      <c r="AK207" s="381">
        <f t="shared" si="26"/>
        <v>0</v>
      </c>
      <c r="AL207" s="381">
        <f t="shared" si="26"/>
        <v>0</v>
      </c>
      <c r="AM207" s="381">
        <f t="shared" si="26"/>
        <v>0</v>
      </c>
      <c r="AN207" s="381">
        <f t="shared" si="26"/>
        <v>0</v>
      </c>
      <c r="AO207" s="381">
        <f t="shared" si="26"/>
        <v>0.37174721189591076</v>
      </c>
      <c r="AP207" s="381">
        <f t="shared" si="26"/>
        <v>1.0845986984815619</v>
      </c>
      <c r="AQ207" s="381">
        <f t="shared" si="26"/>
        <v>1.5118790496760259</v>
      </c>
      <c r="AR207" s="409">
        <f t="shared" si="26"/>
        <v>0</v>
      </c>
      <c r="AS207" s="414">
        <f t="shared" si="4"/>
        <v>0.25832613938634619</v>
      </c>
      <c r="AT207" s="414">
        <f t="shared" si="5"/>
        <v>3.8226299694189607E-2</v>
      </c>
      <c r="AU207" s="414">
        <f t="shared" si="6"/>
        <v>9.8617605500444294E-2</v>
      </c>
      <c r="AV207" s="414">
        <f t="shared" si="7"/>
        <v>0.66561508247930112</v>
      </c>
      <c r="AW207" s="414">
        <f t="shared" si="8"/>
        <v>0.34541752422042665</v>
      </c>
      <c r="AX207" s="414"/>
      <c r="AY207" s="414"/>
    </row>
    <row r="208" spans="1:51">
      <c r="A208" s="413" t="s">
        <v>651</v>
      </c>
      <c r="D208" s="381">
        <f>(SUM(D146:D148)/D193)*100</f>
        <v>0</v>
      </c>
      <c r="E208" s="381">
        <f t="shared" ref="E208:AI208" si="27">(SUM(E146:E148)/E193)*100</f>
        <v>0</v>
      </c>
      <c r="F208" s="381">
        <f t="shared" si="27"/>
        <v>0.42643923240938164</v>
      </c>
      <c r="G208" s="381">
        <f t="shared" si="27"/>
        <v>0.20661157024793389</v>
      </c>
      <c r="H208" s="381">
        <f t="shared" si="27"/>
        <v>0.22172949002217296</v>
      </c>
      <c r="I208" s="409">
        <f t="shared" si="27"/>
        <v>0.45871559633027525</v>
      </c>
      <c r="J208" s="381">
        <f t="shared" si="27"/>
        <v>1.7612524461839529</v>
      </c>
      <c r="K208" s="381">
        <f t="shared" si="27"/>
        <v>3.5714285714285712</v>
      </c>
      <c r="L208" s="381">
        <f t="shared" si="27"/>
        <v>0.44943820224719105</v>
      </c>
      <c r="M208" s="381">
        <f t="shared" si="27"/>
        <v>0.64239828693790146</v>
      </c>
      <c r="N208" s="381">
        <f t="shared" si="27"/>
        <v>1.5267175572519083</v>
      </c>
      <c r="O208" s="381">
        <f t="shared" si="27"/>
        <v>0</v>
      </c>
      <c r="P208" s="409">
        <f t="shared" si="27"/>
        <v>0.79207920792079212</v>
      </c>
      <c r="Q208" s="381">
        <f t="shared" si="27"/>
        <v>3.4351145038167941</v>
      </c>
      <c r="R208" s="381">
        <f t="shared" si="27"/>
        <v>0.94161958568738224</v>
      </c>
      <c r="S208" s="381">
        <f t="shared" si="27"/>
        <v>0.66079295154185025</v>
      </c>
      <c r="T208" s="381">
        <f t="shared" si="27"/>
        <v>0.60728744939271251</v>
      </c>
      <c r="U208" s="381">
        <f t="shared" si="27"/>
        <v>0.38240917782026768</v>
      </c>
      <c r="V208" s="381">
        <f t="shared" si="27"/>
        <v>0.69767441860465118</v>
      </c>
      <c r="W208" s="381">
        <f t="shared" si="27"/>
        <v>1.4462809917355373</v>
      </c>
      <c r="X208" s="381">
        <f t="shared" si="27"/>
        <v>0.68337129840546695</v>
      </c>
      <c r="Y208" s="381">
        <f t="shared" si="27"/>
        <v>0.99009900990099009</v>
      </c>
      <c r="Z208" s="381">
        <f t="shared" si="27"/>
        <v>0.4464285714285714</v>
      </c>
      <c r="AA208" s="381">
        <f t="shared" si="27"/>
        <v>0.57361376673040154</v>
      </c>
      <c r="AB208" s="381">
        <f t="shared" si="27"/>
        <v>0.40485829959514169</v>
      </c>
      <c r="AC208" s="381">
        <f t="shared" si="27"/>
        <v>0.88300220750551872</v>
      </c>
      <c r="AD208" s="381">
        <f t="shared" si="27"/>
        <v>0</v>
      </c>
      <c r="AE208" s="381">
        <f t="shared" si="27"/>
        <v>0.20876826722338201</v>
      </c>
      <c r="AF208" s="381">
        <f t="shared" si="27"/>
        <v>0.21276595744680851</v>
      </c>
      <c r="AG208" s="381">
        <f t="shared" si="27"/>
        <v>0.20325203252032523</v>
      </c>
      <c r="AH208" s="381">
        <f t="shared" si="27"/>
        <v>0.23529411764705879</v>
      </c>
      <c r="AI208" s="381">
        <f t="shared" si="27"/>
        <v>0</v>
      </c>
      <c r="AJ208" s="381">
        <f t="shared" ref="AJ208:AR208" si="28">(SUM(AJ146:AJ148)/AJ193)*100</f>
        <v>0.20833333333333334</v>
      </c>
      <c r="AK208" s="381">
        <f t="shared" si="28"/>
        <v>0</v>
      </c>
      <c r="AL208" s="381">
        <f t="shared" si="28"/>
        <v>0</v>
      </c>
      <c r="AM208" s="381">
        <f t="shared" si="28"/>
        <v>0.17985611510791369</v>
      </c>
      <c r="AN208" s="381">
        <f t="shared" si="28"/>
        <v>0.44943820224719105</v>
      </c>
      <c r="AO208" s="381">
        <f t="shared" si="28"/>
        <v>0</v>
      </c>
      <c r="AP208" s="381">
        <f t="shared" si="28"/>
        <v>0.21691973969631237</v>
      </c>
      <c r="AQ208" s="381">
        <f t="shared" si="28"/>
        <v>0</v>
      </c>
      <c r="AR208" s="409">
        <f t="shared" si="28"/>
        <v>0.2012072434607646</v>
      </c>
      <c r="AS208" s="414">
        <f t="shared" si="4"/>
        <v>0.59329749760557215</v>
      </c>
      <c r="AT208" s="414">
        <f t="shared" si="5"/>
        <v>0.21891598150162728</v>
      </c>
      <c r="AU208" s="414">
        <f t="shared" si="6"/>
        <v>1.2490448959957596</v>
      </c>
      <c r="AV208" s="414">
        <f t="shared" si="7"/>
        <v>0.15619656429762893</v>
      </c>
      <c r="AW208" s="414">
        <f t="shared" si="8"/>
        <v>0.50958525860172776</v>
      </c>
      <c r="AX208" s="414"/>
      <c r="AY208" s="414"/>
    </row>
    <row r="209" spans="1:59">
      <c r="A209" s="413" t="s">
        <v>1413</v>
      </c>
      <c r="D209" s="381">
        <f>(SUM(D150:D164)/D193)*100</f>
        <v>0.82474226804123718</v>
      </c>
      <c r="E209" s="381">
        <f t="shared" ref="E209:AI209" si="29">(SUM(E150:E164)/E193)*100</f>
        <v>0.45871559633027525</v>
      </c>
      <c r="F209" s="381">
        <f t="shared" si="29"/>
        <v>0.63965884861407252</v>
      </c>
      <c r="G209" s="381">
        <f t="shared" si="29"/>
        <v>0.41322314049586778</v>
      </c>
      <c r="H209" s="381">
        <f t="shared" si="29"/>
        <v>0.44345898004434592</v>
      </c>
      <c r="I209" s="409">
        <f t="shared" si="29"/>
        <v>0.45871559633027525</v>
      </c>
      <c r="J209" s="381">
        <f t="shared" si="29"/>
        <v>1.1741682974559686</v>
      </c>
      <c r="K209" s="381">
        <f t="shared" si="29"/>
        <v>4.0476190476190474</v>
      </c>
      <c r="L209" s="381">
        <f t="shared" si="29"/>
        <v>1.7977528089887642</v>
      </c>
      <c r="M209" s="381">
        <f t="shared" si="29"/>
        <v>2.7837259100642395</v>
      </c>
      <c r="N209" s="381">
        <f t="shared" si="29"/>
        <v>2.0356234096692112</v>
      </c>
      <c r="O209" s="381">
        <f t="shared" si="29"/>
        <v>5.0119331742243434</v>
      </c>
      <c r="P209" s="409">
        <f t="shared" si="29"/>
        <v>1.3861386138613863</v>
      </c>
      <c r="Q209" s="381">
        <f t="shared" si="29"/>
        <v>5.343511450381679</v>
      </c>
      <c r="R209" s="381">
        <f t="shared" si="29"/>
        <v>1.8832391713747645</v>
      </c>
      <c r="S209" s="381">
        <f t="shared" si="29"/>
        <v>1.5418502202643172</v>
      </c>
      <c r="T209" s="381">
        <f t="shared" si="29"/>
        <v>12.145748987854251</v>
      </c>
      <c r="U209" s="381">
        <f t="shared" si="29"/>
        <v>1.5296367112810707</v>
      </c>
      <c r="V209" s="381">
        <f t="shared" si="29"/>
        <v>4.1860465116279073</v>
      </c>
      <c r="W209" s="381">
        <f t="shared" si="29"/>
        <v>4.9586776859504136</v>
      </c>
      <c r="X209" s="381">
        <f t="shared" si="29"/>
        <v>5.6947608200455582</v>
      </c>
      <c r="Y209" s="381">
        <f t="shared" si="29"/>
        <v>3.9603960396039604</v>
      </c>
      <c r="Z209" s="381">
        <f t="shared" si="29"/>
        <v>3.125</v>
      </c>
      <c r="AA209" s="381">
        <f t="shared" si="29"/>
        <v>3.0592734225621414</v>
      </c>
      <c r="AB209" s="381">
        <f t="shared" si="29"/>
        <v>1.214574898785425</v>
      </c>
      <c r="AC209" s="381">
        <f t="shared" si="29"/>
        <v>0.88300220750551872</v>
      </c>
      <c r="AD209" s="381">
        <f t="shared" si="29"/>
        <v>3.9175257731958761</v>
      </c>
      <c r="AE209" s="381">
        <f t="shared" si="29"/>
        <v>1.6701461377870561</v>
      </c>
      <c r="AF209" s="381">
        <f t="shared" si="29"/>
        <v>1.2765957446808509</v>
      </c>
      <c r="AG209" s="381">
        <f t="shared" si="29"/>
        <v>2.6422764227642279</v>
      </c>
      <c r="AH209" s="381">
        <f t="shared" si="29"/>
        <v>1.1764705882352942</v>
      </c>
      <c r="AI209" s="381">
        <f t="shared" si="29"/>
        <v>1.3513513513513513</v>
      </c>
      <c r="AJ209" s="381">
        <f t="shared" ref="AJ209:AR209" si="30">(SUM(AJ150:AJ164)/AJ193)*100</f>
        <v>1.6666666666666667</v>
      </c>
      <c r="AK209" s="381">
        <f t="shared" si="30"/>
        <v>2.2988505747126435</v>
      </c>
      <c r="AL209" s="381">
        <f t="shared" si="30"/>
        <v>2.3706896551724137</v>
      </c>
      <c r="AM209" s="381">
        <f t="shared" si="30"/>
        <v>2.6978417266187051</v>
      </c>
      <c r="AN209" s="381">
        <f t="shared" si="30"/>
        <v>0.44943820224719105</v>
      </c>
      <c r="AO209" s="381">
        <f t="shared" si="30"/>
        <v>1.486988847583643</v>
      </c>
      <c r="AP209" s="381">
        <f t="shared" si="30"/>
        <v>1.735357917570499</v>
      </c>
      <c r="AQ209" s="381">
        <f t="shared" si="30"/>
        <v>1.2958963282937366</v>
      </c>
      <c r="AR209" s="409">
        <f t="shared" si="30"/>
        <v>6.6398390342052318</v>
      </c>
      <c r="AS209" s="414">
        <f t="shared" si="4"/>
        <v>2.5287104582941811</v>
      </c>
      <c r="AT209" s="414">
        <f t="shared" si="5"/>
        <v>0.53975240497601229</v>
      </c>
      <c r="AU209" s="414">
        <f t="shared" si="6"/>
        <v>2.6052801802689949</v>
      </c>
      <c r="AV209" s="414">
        <f t="shared" si="7"/>
        <v>2.3766360196070027</v>
      </c>
      <c r="AW209" s="414">
        <f t="shared" si="8"/>
        <v>2.9357733249400857</v>
      </c>
      <c r="AX209" s="414"/>
      <c r="AY209" s="414"/>
    </row>
    <row r="210" spans="1:59">
      <c r="A210" s="413" t="s">
        <v>652</v>
      </c>
      <c r="D210" s="381">
        <f>(SUM(D166:D174)/D193)*100</f>
        <v>1.6494845360824744</v>
      </c>
      <c r="E210" s="381">
        <f t="shared" ref="E210:AI210" si="31">(SUM(E166:E174)/E193)*100</f>
        <v>0.91743119266055051</v>
      </c>
      <c r="F210" s="381">
        <f t="shared" si="31"/>
        <v>0.85287846481876328</v>
      </c>
      <c r="G210" s="381">
        <f t="shared" si="31"/>
        <v>0.6198347107438017</v>
      </c>
      <c r="H210" s="381">
        <f t="shared" si="31"/>
        <v>2.2172949002217295</v>
      </c>
      <c r="I210" s="409">
        <f t="shared" si="31"/>
        <v>2.7522935779816518</v>
      </c>
      <c r="J210" s="381">
        <f t="shared" si="31"/>
        <v>6.8493150684931505</v>
      </c>
      <c r="K210" s="381">
        <f t="shared" si="31"/>
        <v>14.047619047619047</v>
      </c>
      <c r="L210" s="381">
        <f t="shared" si="31"/>
        <v>6.2921348314606744</v>
      </c>
      <c r="M210" s="381">
        <f t="shared" si="31"/>
        <v>8.3511777301927204</v>
      </c>
      <c r="N210" s="381">
        <f t="shared" si="31"/>
        <v>5.5979643765903306</v>
      </c>
      <c r="O210" s="381">
        <f t="shared" si="31"/>
        <v>5.7279236276849641</v>
      </c>
      <c r="P210" s="409">
        <f t="shared" si="31"/>
        <v>7.9207920792079207</v>
      </c>
      <c r="Q210" s="381">
        <f t="shared" si="31"/>
        <v>8.5877862595419856</v>
      </c>
      <c r="R210" s="381">
        <f t="shared" si="31"/>
        <v>6.9679849340866298</v>
      </c>
      <c r="S210" s="381">
        <f t="shared" si="31"/>
        <v>5.0660792951541849</v>
      </c>
      <c r="T210" s="381">
        <f t="shared" si="31"/>
        <v>8.9068825910931171</v>
      </c>
      <c r="U210" s="381">
        <f t="shared" si="31"/>
        <v>1.338432122370937</v>
      </c>
      <c r="V210" s="381">
        <f t="shared" si="31"/>
        <v>3.7209302325581395</v>
      </c>
      <c r="W210" s="381">
        <f t="shared" si="31"/>
        <v>5.1652892561983474</v>
      </c>
      <c r="X210" s="381">
        <f t="shared" si="31"/>
        <v>4.7835990888382689</v>
      </c>
      <c r="Y210" s="381">
        <f t="shared" si="31"/>
        <v>4.455445544554455</v>
      </c>
      <c r="Z210" s="381">
        <f t="shared" si="31"/>
        <v>4.2410714285714288</v>
      </c>
      <c r="AA210" s="381">
        <f t="shared" si="31"/>
        <v>1.5296367112810707</v>
      </c>
      <c r="AB210" s="381">
        <f t="shared" si="31"/>
        <v>1.214574898785425</v>
      </c>
      <c r="AC210" s="381">
        <f t="shared" si="31"/>
        <v>2.6490066225165565</v>
      </c>
      <c r="AD210" s="381">
        <f t="shared" si="31"/>
        <v>2.268041237113402</v>
      </c>
      <c r="AE210" s="381">
        <f t="shared" si="31"/>
        <v>3.3402922755741122</v>
      </c>
      <c r="AF210" s="381">
        <f t="shared" si="31"/>
        <v>1.7021276595744681</v>
      </c>
      <c r="AG210" s="381">
        <f t="shared" si="31"/>
        <v>2.4390243902439024</v>
      </c>
      <c r="AH210" s="381">
        <f t="shared" si="31"/>
        <v>1.1764705882352942</v>
      </c>
      <c r="AI210" s="381">
        <f t="shared" si="31"/>
        <v>1.5765765765765765</v>
      </c>
      <c r="AJ210" s="381">
        <f t="shared" ref="AJ210:AR210" si="32">(SUM(AJ166:AJ174)/AJ193)*100</f>
        <v>4.791666666666667</v>
      </c>
      <c r="AK210" s="381">
        <f t="shared" si="32"/>
        <v>1.7241379310344827</v>
      </c>
      <c r="AL210" s="381">
        <f t="shared" si="32"/>
        <v>1.2931034482758621</v>
      </c>
      <c r="AM210" s="381">
        <f t="shared" si="32"/>
        <v>2.877697841726619</v>
      </c>
      <c r="AN210" s="381">
        <f t="shared" si="32"/>
        <v>1.7977528089887642</v>
      </c>
      <c r="AO210" s="381">
        <f t="shared" si="32"/>
        <v>1.486988847583643</v>
      </c>
      <c r="AP210" s="381">
        <f t="shared" si="32"/>
        <v>0.65075921908893708</v>
      </c>
      <c r="AQ210" s="381">
        <f t="shared" si="32"/>
        <v>1.2958963282937366</v>
      </c>
      <c r="AR210" s="409">
        <f t="shared" si="32"/>
        <v>2.8169014084507045</v>
      </c>
      <c r="AS210" s="414">
        <f t="shared" si="4"/>
        <v>3.7478122038228174</v>
      </c>
      <c r="AT210" s="414">
        <f t="shared" si="5"/>
        <v>1.5015362304181619</v>
      </c>
      <c r="AU210" s="414">
        <f t="shared" si="6"/>
        <v>7.8267038230355448</v>
      </c>
      <c r="AV210" s="414">
        <f t="shared" si="7"/>
        <v>2.4373713906264709</v>
      </c>
      <c r="AW210" s="414">
        <f t="shared" si="8"/>
        <v>3.20943415046349</v>
      </c>
      <c r="AX210" s="414"/>
      <c r="AY210" s="414"/>
    </row>
    <row r="211" spans="1:59">
      <c r="A211" s="413" t="s">
        <v>653</v>
      </c>
      <c r="D211" s="381">
        <f>(SUM(D176:D182)/D193)*100</f>
        <v>0.82474226804123718</v>
      </c>
      <c r="E211" s="381">
        <f t="shared" ref="E211:AI211" si="33">(SUM(E176:E182)/E193)*100</f>
        <v>2.0642201834862388</v>
      </c>
      <c r="F211" s="381">
        <f t="shared" si="33"/>
        <v>0.85287846481876328</v>
      </c>
      <c r="G211" s="381">
        <f t="shared" si="33"/>
        <v>3.5123966942148761</v>
      </c>
      <c r="H211" s="381">
        <f t="shared" si="33"/>
        <v>0.88691796008869184</v>
      </c>
      <c r="I211" s="409">
        <f t="shared" si="33"/>
        <v>2.0642201834862388</v>
      </c>
      <c r="J211" s="381">
        <f t="shared" si="33"/>
        <v>0.19569471624266144</v>
      </c>
      <c r="K211" s="381">
        <f t="shared" si="33"/>
        <v>0</v>
      </c>
      <c r="L211" s="381">
        <f t="shared" si="33"/>
        <v>0.44943820224719105</v>
      </c>
      <c r="M211" s="381">
        <f t="shared" si="33"/>
        <v>0.42826552462526768</v>
      </c>
      <c r="N211" s="381">
        <f t="shared" si="33"/>
        <v>1.2722646310432568</v>
      </c>
      <c r="O211" s="381">
        <f t="shared" si="33"/>
        <v>0.23866348448687352</v>
      </c>
      <c r="P211" s="409">
        <f t="shared" si="33"/>
        <v>0.39603960396039606</v>
      </c>
      <c r="Q211" s="381">
        <f t="shared" si="33"/>
        <v>0.95419847328244278</v>
      </c>
      <c r="R211" s="381">
        <f t="shared" si="33"/>
        <v>0.56497175141242939</v>
      </c>
      <c r="S211" s="381">
        <f t="shared" si="33"/>
        <v>2.4229074889867843</v>
      </c>
      <c r="T211" s="381">
        <f t="shared" si="33"/>
        <v>0.80971659919028338</v>
      </c>
      <c r="U211" s="381">
        <f t="shared" si="33"/>
        <v>5.1625239005736141</v>
      </c>
      <c r="V211" s="381">
        <f t="shared" si="33"/>
        <v>0.46511627906976744</v>
      </c>
      <c r="W211" s="381">
        <f t="shared" si="33"/>
        <v>0.6198347107438017</v>
      </c>
      <c r="X211" s="381">
        <f t="shared" si="33"/>
        <v>3.416856492027335</v>
      </c>
      <c r="Y211" s="381">
        <f t="shared" si="33"/>
        <v>3.4653465346534658</v>
      </c>
      <c r="Z211" s="381">
        <f t="shared" si="33"/>
        <v>1.3392857142857142</v>
      </c>
      <c r="AA211" s="381">
        <f t="shared" si="33"/>
        <v>3.4416826003824093</v>
      </c>
      <c r="AB211" s="381">
        <f t="shared" si="33"/>
        <v>0.60728744939271251</v>
      </c>
      <c r="AC211" s="381">
        <f t="shared" si="33"/>
        <v>0.44150110375275936</v>
      </c>
      <c r="AD211" s="381">
        <f t="shared" si="33"/>
        <v>1.8556701030927836</v>
      </c>
      <c r="AE211" s="381">
        <f t="shared" si="33"/>
        <v>0.62630480167014613</v>
      </c>
      <c r="AF211" s="381">
        <f t="shared" si="33"/>
        <v>1.7021276595744681</v>
      </c>
      <c r="AG211" s="381">
        <f t="shared" si="33"/>
        <v>1.0162601626016259</v>
      </c>
      <c r="AH211" s="381">
        <f t="shared" si="33"/>
        <v>5.6470588235294121</v>
      </c>
      <c r="AI211" s="381">
        <f t="shared" si="33"/>
        <v>5.4054054054054053</v>
      </c>
      <c r="AJ211" s="381">
        <f t="shared" ref="AJ211:AR211" si="34">(SUM(AJ176:AJ182)/AJ193)*100</f>
        <v>7.5</v>
      </c>
      <c r="AK211" s="381">
        <f t="shared" si="34"/>
        <v>12.068965517241379</v>
      </c>
      <c r="AL211" s="381">
        <f t="shared" si="34"/>
        <v>8.6206896551724146</v>
      </c>
      <c r="AM211" s="381">
        <f t="shared" si="34"/>
        <v>1.9784172661870503</v>
      </c>
      <c r="AN211" s="381">
        <f t="shared" si="34"/>
        <v>3.8202247191011236</v>
      </c>
      <c r="AO211" s="381">
        <f t="shared" si="34"/>
        <v>0.37174721189591076</v>
      </c>
      <c r="AP211" s="381">
        <f t="shared" si="34"/>
        <v>0.43383947939262474</v>
      </c>
      <c r="AQ211" s="381">
        <f t="shared" si="34"/>
        <v>0.21598272138228944</v>
      </c>
      <c r="AR211" s="409">
        <f t="shared" si="34"/>
        <v>0.60362173038229372</v>
      </c>
      <c r="AS211" s="414">
        <f t="shared" si="4"/>
        <v>2.1649582017347346</v>
      </c>
      <c r="AT211" s="414">
        <f t="shared" si="5"/>
        <v>1.7008959590226744</v>
      </c>
      <c r="AU211" s="414">
        <f t="shared" si="6"/>
        <v>0.42576659465794953</v>
      </c>
      <c r="AV211" s="414">
        <f t="shared" si="7"/>
        <v>1.3000906817347557</v>
      </c>
      <c r="AW211" s="414">
        <f t="shared" si="8"/>
        <v>2.6991980126565158</v>
      </c>
      <c r="AX211" s="414"/>
      <c r="AY211" s="414"/>
    </row>
    <row r="212" spans="1:59">
      <c r="A212" s="413" t="s">
        <v>654</v>
      </c>
      <c r="D212" s="381">
        <f>(SUM(D184:D187)/D193)*100</f>
        <v>4.7422680412371134</v>
      </c>
      <c r="E212" s="381">
        <f t="shared" ref="E212:AI212" si="35">(SUM(E184:E187)/E193)*100</f>
        <v>2.7522935779816518</v>
      </c>
      <c r="F212" s="381">
        <f t="shared" si="35"/>
        <v>1.4925373134328357</v>
      </c>
      <c r="G212" s="381">
        <f t="shared" si="35"/>
        <v>1.2396694214876034</v>
      </c>
      <c r="H212" s="381">
        <f t="shared" si="35"/>
        <v>2.4390243902439024</v>
      </c>
      <c r="I212" s="409">
        <f t="shared" si="35"/>
        <v>0.68807339449541294</v>
      </c>
      <c r="J212" s="381">
        <f t="shared" si="35"/>
        <v>0</v>
      </c>
      <c r="K212" s="381">
        <f t="shared" si="35"/>
        <v>0</v>
      </c>
      <c r="L212" s="381">
        <f t="shared" si="35"/>
        <v>0</v>
      </c>
      <c r="M212" s="381">
        <f t="shared" si="35"/>
        <v>0</v>
      </c>
      <c r="N212" s="381">
        <f t="shared" si="35"/>
        <v>0</v>
      </c>
      <c r="O212" s="381">
        <f t="shared" si="35"/>
        <v>0</v>
      </c>
      <c r="P212" s="409">
        <f t="shared" si="35"/>
        <v>0</v>
      </c>
      <c r="Q212" s="381">
        <f t="shared" si="35"/>
        <v>0.19083969465648853</v>
      </c>
      <c r="R212" s="381">
        <f t="shared" si="35"/>
        <v>0</v>
      </c>
      <c r="S212" s="381">
        <f t="shared" si="35"/>
        <v>0</v>
      </c>
      <c r="T212" s="381">
        <f t="shared" si="35"/>
        <v>0.20242914979757085</v>
      </c>
      <c r="U212" s="381">
        <f t="shared" si="35"/>
        <v>0</v>
      </c>
      <c r="V212" s="381">
        <f t="shared" si="35"/>
        <v>0</v>
      </c>
      <c r="W212" s="381">
        <f t="shared" si="35"/>
        <v>0</v>
      </c>
      <c r="X212" s="381">
        <f t="shared" si="35"/>
        <v>0</v>
      </c>
      <c r="Y212" s="381">
        <f t="shared" si="35"/>
        <v>0</v>
      </c>
      <c r="Z212" s="381">
        <f t="shared" si="35"/>
        <v>0</v>
      </c>
      <c r="AA212" s="381">
        <f t="shared" si="35"/>
        <v>0</v>
      </c>
      <c r="AB212" s="381">
        <f t="shared" si="35"/>
        <v>0</v>
      </c>
      <c r="AC212" s="381">
        <f t="shared" si="35"/>
        <v>0</v>
      </c>
      <c r="AD212" s="381">
        <f t="shared" si="35"/>
        <v>0</v>
      </c>
      <c r="AE212" s="381">
        <f t="shared" si="35"/>
        <v>0</v>
      </c>
      <c r="AF212" s="381">
        <f t="shared" si="35"/>
        <v>0</v>
      </c>
      <c r="AG212" s="381">
        <f t="shared" si="35"/>
        <v>0</v>
      </c>
      <c r="AH212" s="381">
        <f t="shared" si="35"/>
        <v>0</v>
      </c>
      <c r="AI212" s="381">
        <f t="shared" si="35"/>
        <v>0</v>
      </c>
      <c r="AJ212" s="381">
        <f t="shared" ref="AJ212:AR212" si="36">(SUM(AJ184:AJ187)/AJ193)*100</f>
        <v>0</v>
      </c>
      <c r="AK212" s="381">
        <f t="shared" si="36"/>
        <v>0</v>
      </c>
      <c r="AL212" s="381">
        <f t="shared" si="36"/>
        <v>0</v>
      </c>
      <c r="AM212" s="381">
        <f t="shared" si="36"/>
        <v>0</v>
      </c>
      <c r="AN212" s="381">
        <f t="shared" si="36"/>
        <v>0</v>
      </c>
      <c r="AO212" s="381">
        <f t="shared" si="36"/>
        <v>0</v>
      </c>
      <c r="AP212" s="381">
        <f t="shared" si="36"/>
        <v>0</v>
      </c>
      <c r="AQ212" s="381">
        <f t="shared" si="36"/>
        <v>0</v>
      </c>
      <c r="AR212" s="409">
        <f t="shared" si="36"/>
        <v>0</v>
      </c>
      <c r="AS212" s="414">
        <f t="shared" si="4"/>
        <v>0.33529597520323368</v>
      </c>
      <c r="AT212" s="414">
        <f t="shared" si="5"/>
        <v>2.2256443564797537</v>
      </c>
      <c r="AU212" s="414">
        <f t="shared" si="6"/>
        <v>0</v>
      </c>
      <c r="AV212" s="414">
        <f t="shared" si="7"/>
        <v>0</v>
      </c>
      <c r="AW212" s="414">
        <f t="shared" si="8"/>
        <v>1.4045315873359264E-2</v>
      </c>
      <c r="AX212" s="414"/>
      <c r="AY212" s="414"/>
    </row>
    <row r="213" spans="1:59">
      <c r="J213" s="381"/>
      <c r="P213" s="397"/>
      <c r="AR213" s="409"/>
      <c r="AV213" s="414"/>
      <c r="AW213" s="414"/>
      <c r="AX213" s="453"/>
      <c r="AY213" s="414"/>
    </row>
    <row r="214" spans="1:59">
      <c r="A214" s="448" t="s">
        <v>655</v>
      </c>
      <c r="D214" s="381">
        <f>SUM(D197:D212)</f>
        <v>99.999999999999972</v>
      </c>
      <c r="E214" s="381">
        <f t="shared" ref="E214:AR214" si="37">SUM(E197:E212)</f>
        <v>100</v>
      </c>
      <c r="F214" s="381">
        <f t="shared" si="37"/>
        <v>99.999999999999986</v>
      </c>
      <c r="G214" s="381">
        <f t="shared" si="37"/>
        <v>99.999999999999986</v>
      </c>
      <c r="H214" s="381">
        <f t="shared" si="37"/>
        <v>99.999999999999986</v>
      </c>
      <c r="I214" s="409">
        <f t="shared" si="37"/>
        <v>100.00000000000003</v>
      </c>
      <c r="J214" s="381">
        <f t="shared" si="37"/>
        <v>100</v>
      </c>
      <c r="K214" s="381">
        <f t="shared" si="37"/>
        <v>100</v>
      </c>
      <c r="L214" s="381">
        <f t="shared" si="37"/>
        <v>99.999999999999986</v>
      </c>
      <c r="M214" s="381">
        <f t="shared" si="37"/>
        <v>100</v>
      </c>
      <c r="N214" s="381">
        <f t="shared" si="37"/>
        <v>100</v>
      </c>
      <c r="O214" s="381">
        <f t="shared" si="37"/>
        <v>100</v>
      </c>
      <c r="P214" s="409">
        <f t="shared" si="37"/>
        <v>100</v>
      </c>
      <c r="Q214" s="381">
        <f t="shared" si="37"/>
        <v>100.00000000000001</v>
      </c>
      <c r="R214" s="381">
        <f t="shared" si="37"/>
        <v>100</v>
      </c>
      <c r="S214" s="381">
        <f t="shared" si="37"/>
        <v>100.00000000000001</v>
      </c>
      <c r="T214" s="381">
        <f t="shared" si="37"/>
        <v>100</v>
      </c>
      <c r="U214" s="381">
        <f t="shared" si="37"/>
        <v>100</v>
      </c>
      <c r="V214" s="381">
        <f t="shared" si="37"/>
        <v>100</v>
      </c>
      <c r="W214" s="381">
        <f t="shared" si="37"/>
        <v>100.00000000000001</v>
      </c>
      <c r="X214" s="381">
        <f t="shared" si="37"/>
        <v>100</v>
      </c>
      <c r="Y214" s="381">
        <f t="shared" si="37"/>
        <v>99.999999999999986</v>
      </c>
      <c r="Z214" s="381">
        <f t="shared" si="37"/>
        <v>100.00000000000001</v>
      </c>
      <c r="AA214" s="381">
        <f t="shared" si="37"/>
        <v>100</v>
      </c>
      <c r="AB214" s="381">
        <f t="shared" si="37"/>
        <v>100.00000000000003</v>
      </c>
      <c r="AC214" s="381">
        <f t="shared" si="37"/>
        <v>99.999999999999986</v>
      </c>
      <c r="AD214" s="381">
        <f t="shared" si="37"/>
        <v>100</v>
      </c>
      <c r="AE214" s="381">
        <f t="shared" si="37"/>
        <v>99.999999999999986</v>
      </c>
      <c r="AF214" s="381">
        <f t="shared" si="37"/>
        <v>100.00000000000001</v>
      </c>
      <c r="AG214" s="381">
        <f t="shared" si="37"/>
        <v>99.999999999999986</v>
      </c>
      <c r="AH214" s="381">
        <f t="shared" si="37"/>
        <v>99.999999999999986</v>
      </c>
      <c r="AI214" s="381">
        <f t="shared" si="37"/>
        <v>100</v>
      </c>
      <c r="AJ214" s="381">
        <f t="shared" si="37"/>
        <v>99.999999999999986</v>
      </c>
      <c r="AK214" s="381">
        <f t="shared" si="37"/>
        <v>100</v>
      </c>
      <c r="AL214" s="381">
        <f t="shared" si="37"/>
        <v>100</v>
      </c>
      <c r="AM214" s="381">
        <f t="shared" si="37"/>
        <v>99.999999999999986</v>
      </c>
      <c r="AN214" s="381">
        <f t="shared" si="37"/>
        <v>99.999999999999986</v>
      </c>
      <c r="AO214" s="381">
        <f t="shared" si="37"/>
        <v>100.00000000000001</v>
      </c>
      <c r="AP214" s="381">
        <f t="shared" si="37"/>
        <v>99.999999999999972</v>
      </c>
      <c r="AQ214" s="381">
        <f t="shared" si="37"/>
        <v>100</v>
      </c>
      <c r="AR214" s="409">
        <f t="shared" si="37"/>
        <v>100.00000000000003</v>
      </c>
      <c r="AV214" s="414"/>
      <c r="AW214" s="414"/>
      <c r="AX214" s="414"/>
      <c r="AY214" s="414"/>
    </row>
    <row r="215" spans="1:59" s="395" customFormat="1">
      <c r="A215" s="447"/>
      <c r="B215" s="398"/>
      <c r="C215" s="398"/>
      <c r="I215" s="409"/>
      <c r="J215" s="387"/>
      <c r="K215" s="387"/>
      <c r="L215" s="387"/>
      <c r="M215" s="387"/>
      <c r="N215" s="387"/>
      <c r="O215" s="387"/>
      <c r="P215" s="397"/>
      <c r="Q215" s="387"/>
      <c r="R215" s="387"/>
      <c r="S215" s="387"/>
      <c r="T215" s="387"/>
      <c r="U215" s="387"/>
      <c r="V215" s="387"/>
      <c r="W215" s="387"/>
      <c r="X215" s="387"/>
      <c r="Y215" s="387"/>
      <c r="Z215" s="387"/>
      <c r="AA215" s="387"/>
      <c r="AB215" s="387"/>
      <c r="AC215" s="387"/>
      <c r="AD215" s="387"/>
      <c r="AE215" s="387"/>
      <c r="AF215" s="387"/>
      <c r="AG215" s="387"/>
      <c r="AH215" s="387"/>
      <c r="AI215" s="387"/>
      <c r="AJ215" s="387"/>
      <c r="AK215" s="387"/>
      <c r="AL215" s="387"/>
      <c r="AM215" s="387"/>
      <c r="AN215" s="387"/>
      <c r="AO215" s="387"/>
      <c r="AP215" s="387"/>
      <c r="AQ215" s="387"/>
      <c r="AR215" s="397"/>
      <c r="AS215" s="381"/>
      <c r="AT215" s="381"/>
      <c r="AU215" s="381"/>
      <c r="AV215" s="414"/>
      <c r="AW215" s="454"/>
      <c r="AX215" s="453"/>
      <c r="AY215" s="453"/>
      <c r="AZ215" s="387"/>
      <c r="BA215" s="387"/>
      <c r="BB215" s="387"/>
      <c r="BC215" s="387"/>
      <c r="BG215" s="381"/>
    </row>
    <row r="216" spans="1:59" s="395" customFormat="1">
      <c r="A216" s="124" t="s">
        <v>711</v>
      </c>
      <c r="B216" s="398"/>
      <c r="C216" s="398"/>
      <c r="D216" s="395">
        <f>SUM(D50,D83,D86,D97,D112,D116:D117,D119:D120,D156:D158,D160,D166,D167,D169:D170,D172,D99)</f>
        <v>60</v>
      </c>
      <c r="E216" s="395">
        <f t="shared" ref="E216:AR216" si="38">SUM(E50,E83,E86,E97,E112,E116:E117,E119:E120,E156:E158,E160,E166,E167,E169:E170,E172,E99)</f>
        <v>74</v>
      </c>
      <c r="F216" s="395">
        <f t="shared" si="38"/>
        <v>82</v>
      </c>
      <c r="G216" s="395">
        <f t="shared" si="38"/>
        <v>83</v>
      </c>
      <c r="H216" s="395">
        <f t="shared" si="38"/>
        <v>51</v>
      </c>
      <c r="I216" s="409">
        <f>SUM(I50,I83,I86,I97,I112,I116:I117,I119:I120,I156:I158,I160,I166,I167,I169:I170,I172,I99)</f>
        <v>71</v>
      </c>
      <c r="J216" s="395">
        <f t="shared" si="38"/>
        <v>30</v>
      </c>
      <c r="K216" s="395">
        <f t="shared" si="38"/>
        <v>66</v>
      </c>
      <c r="L216" s="395">
        <f t="shared" si="38"/>
        <v>27</v>
      </c>
      <c r="M216" s="395">
        <f t="shared" si="38"/>
        <v>40</v>
      </c>
      <c r="N216" s="395">
        <f t="shared" si="38"/>
        <v>26</v>
      </c>
      <c r="O216" s="395">
        <f t="shared" si="38"/>
        <v>15</v>
      </c>
      <c r="P216" s="409">
        <f t="shared" si="38"/>
        <v>37</v>
      </c>
      <c r="Q216" s="395">
        <f t="shared" si="38"/>
        <v>66</v>
      </c>
      <c r="R216" s="395">
        <f t="shared" si="38"/>
        <v>25</v>
      </c>
      <c r="S216" s="395">
        <f t="shared" si="38"/>
        <v>26</v>
      </c>
      <c r="T216" s="395">
        <f t="shared" si="38"/>
        <v>49</v>
      </c>
      <c r="U216" s="395">
        <f t="shared" si="38"/>
        <v>9</v>
      </c>
      <c r="V216" s="395">
        <f t="shared" si="38"/>
        <v>24</v>
      </c>
      <c r="W216" s="395">
        <f t="shared" si="38"/>
        <v>24</v>
      </c>
      <c r="X216" s="395">
        <f t="shared" si="38"/>
        <v>43</v>
      </c>
      <c r="Y216" s="395">
        <f t="shared" si="38"/>
        <v>15</v>
      </c>
      <c r="Z216" s="395">
        <f t="shared" si="38"/>
        <v>12</v>
      </c>
      <c r="AA216" s="395">
        <f t="shared" si="38"/>
        <v>19</v>
      </c>
      <c r="AB216" s="395">
        <f t="shared" si="38"/>
        <v>8</v>
      </c>
      <c r="AC216" s="395">
        <f t="shared" si="38"/>
        <v>13</v>
      </c>
      <c r="AD216" s="395">
        <f t="shared" si="38"/>
        <v>17</v>
      </c>
      <c r="AE216" s="395">
        <f t="shared" si="38"/>
        <v>18</v>
      </c>
      <c r="AF216" s="395">
        <f t="shared" si="38"/>
        <v>9</v>
      </c>
      <c r="AG216" s="395">
        <f t="shared" si="38"/>
        <v>12</v>
      </c>
      <c r="AH216" s="395">
        <f t="shared" si="38"/>
        <v>9</v>
      </c>
      <c r="AI216" s="395">
        <f t="shared" si="38"/>
        <v>7</v>
      </c>
      <c r="AJ216" s="395">
        <f t="shared" si="38"/>
        <v>6</v>
      </c>
      <c r="AK216" s="395">
        <f t="shared" si="38"/>
        <v>8</v>
      </c>
      <c r="AL216" s="395">
        <f t="shared" si="38"/>
        <v>11</v>
      </c>
      <c r="AM216" s="395">
        <f t="shared" si="38"/>
        <v>39</v>
      </c>
      <c r="AN216" s="395">
        <f t="shared" si="38"/>
        <v>6</v>
      </c>
      <c r="AO216" s="395">
        <f t="shared" si="38"/>
        <v>30</v>
      </c>
      <c r="AP216" s="395">
        <f t="shared" si="38"/>
        <v>12</v>
      </c>
      <c r="AQ216" s="395">
        <f t="shared" si="38"/>
        <v>4</v>
      </c>
      <c r="AR216" s="409">
        <f t="shared" si="38"/>
        <v>27</v>
      </c>
      <c r="AS216" s="381"/>
      <c r="AT216" s="381"/>
      <c r="AU216" s="381"/>
      <c r="AV216" s="414"/>
      <c r="AW216" s="454"/>
      <c r="AX216" s="454"/>
      <c r="AY216" s="454"/>
      <c r="BG216" s="381"/>
    </row>
    <row r="217" spans="1:59" s="395" customFormat="1">
      <c r="A217" s="119" t="s">
        <v>712</v>
      </c>
      <c r="B217" s="398"/>
      <c r="C217" s="398"/>
      <c r="D217" s="395">
        <f>SUM(D49,D57:D59,D51:D53,D63:D64,D68:D70,D81:D82,D90:D92,D95:D96,D132,D135,D137,D142,D144,D146:D147,D151:D152,D162,D173,D177:D178,D187)</f>
        <v>51</v>
      </c>
      <c r="E217" s="395">
        <f t="shared" ref="E217:AR217" si="39">SUM(E49,E57:E59,E51:E53,E63:E64,E68:E70,E81:E82,E90:E92,E95:E96,E132,E135,E137,E142,E144,E146:E147,E151:E152,E162,E173,E177:E178,E187)</f>
        <v>17</v>
      </c>
      <c r="F217" s="395">
        <f t="shared" si="39"/>
        <v>34</v>
      </c>
      <c r="G217" s="395">
        <f t="shared" si="39"/>
        <v>31</v>
      </c>
      <c r="H217" s="395">
        <f t="shared" si="39"/>
        <v>48</v>
      </c>
      <c r="I217" s="409">
        <f>SUM(I49,I57:I59,I51:I53,I63:I64,I68:I70,I81:I82,I90:I92,I95:I96,I132,I135,I137,I142,I144,I146:I147,I151:I152,I162,I173,I177:I178,I187)</f>
        <v>36</v>
      </c>
      <c r="J217" s="395">
        <f t="shared" si="39"/>
        <v>121</v>
      </c>
      <c r="K217" s="395">
        <f t="shared" si="39"/>
        <v>106</v>
      </c>
      <c r="L217" s="395">
        <f t="shared" si="39"/>
        <v>74</v>
      </c>
      <c r="M217" s="395">
        <f t="shared" si="39"/>
        <v>56</v>
      </c>
      <c r="N217" s="395">
        <f t="shared" si="39"/>
        <v>76</v>
      </c>
      <c r="O217" s="395">
        <f t="shared" si="39"/>
        <v>69</v>
      </c>
      <c r="P217" s="409">
        <f t="shared" si="39"/>
        <v>169</v>
      </c>
      <c r="Q217" s="395">
        <f t="shared" si="39"/>
        <v>96</v>
      </c>
      <c r="R217" s="395">
        <f t="shared" si="39"/>
        <v>129</v>
      </c>
      <c r="S217" s="395">
        <f t="shared" si="39"/>
        <v>125</v>
      </c>
      <c r="T217" s="395">
        <f t="shared" si="39"/>
        <v>109</v>
      </c>
      <c r="U217" s="395">
        <f t="shared" si="39"/>
        <v>176</v>
      </c>
      <c r="V217" s="395">
        <f t="shared" si="39"/>
        <v>91</v>
      </c>
      <c r="W217" s="395">
        <f t="shared" si="39"/>
        <v>86</v>
      </c>
      <c r="X217" s="395">
        <f t="shared" si="39"/>
        <v>112</v>
      </c>
      <c r="Y217" s="395">
        <f t="shared" si="39"/>
        <v>118</v>
      </c>
      <c r="Z217" s="395">
        <f t="shared" si="39"/>
        <v>149</v>
      </c>
      <c r="AA217" s="395">
        <f t="shared" si="39"/>
        <v>173</v>
      </c>
      <c r="AB217" s="395">
        <f t="shared" si="39"/>
        <v>171</v>
      </c>
      <c r="AC217" s="395">
        <f t="shared" si="39"/>
        <v>213</v>
      </c>
      <c r="AD217" s="395">
        <f t="shared" si="39"/>
        <v>156</v>
      </c>
      <c r="AE217" s="395">
        <f t="shared" si="39"/>
        <v>211</v>
      </c>
      <c r="AF217" s="395">
        <f t="shared" si="39"/>
        <v>194</v>
      </c>
      <c r="AG217" s="395">
        <f t="shared" si="39"/>
        <v>119</v>
      </c>
      <c r="AH217" s="395">
        <f t="shared" si="39"/>
        <v>144</v>
      </c>
      <c r="AI217" s="395">
        <f t="shared" si="39"/>
        <v>129</v>
      </c>
      <c r="AJ217" s="395">
        <f t="shared" si="39"/>
        <v>196</v>
      </c>
      <c r="AK217" s="395">
        <f t="shared" si="39"/>
        <v>222</v>
      </c>
      <c r="AL217" s="395">
        <f t="shared" si="39"/>
        <v>176</v>
      </c>
      <c r="AM217" s="395">
        <f t="shared" si="39"/>
        <v>128</v>
      </c>
      <c r="AN217" s="395">
        <f t="shared" si="39"/>
        <v>190</v>
      </c>
      <c r="AO217" s="395">
        <f t="shared" si="39"/>
        <v>152</v>
      </c>
      <c r="AP217" s="395">
        <f t="shared" si="39"/>
        <v>170</v>
      </c>
      <c r="AQ217" s="395">
        <f t="shared" si="39"/>
        <v>142</v>
      </c>
      <c r="AR217" s="409">
        <f t="shared" si="39"/>
        <v>107</v>
      </c>
      <c r="AS217" s="381"/>
      <c r="AT217" s="381"/>
      <c r="AU217" s="381"/>
      <c r="AV217" s="414"/>
      <c r="AW217" s="454"/>
      <c r="AX217" s="454"/>
      <c r="AY217" s="454"/>
      <c r="BG217" s="381"/>
    </row>
    <row r="218" spans="1:59" s="395" customFormat="1">
      <c r="A218" s="415" t="s">
        <v>426</v>
      </c>
      <c r="B218" s="398"/>
      <c r="C218" s="398"/>
      <c r="D218" s="395">
        <f>SUM(D216:D217)</f>
        <v>111</v>
      </c>
      <c r="E218" s="395">
        <f t="shared" ref="E218:AR218" si="40">SUM(E216:E217)</f>
        <v>91</v>
      </c>
      <c r="F218" s="395">
        <f t="shared" si="40"/>
        <v>116</v>
      </c>
      <c r="G218" s="395">
        <f t="shared" si="40"/>
        <v>114</v>
      </c>
      <c r="H218" s="395">
        <f t="shared" si="40"/>
        <v>99</v>
      </c>
      <c r="I218" s="409">
        <f t="shared" si="40"/>
        <v>107</v>
      </c>
      <c r="J218" s="395">
        <f t="shared" si="40"/>
        <v>151</v>
      </c>
      <c r="K218" s="395">
        <f t="shared" si="40"/>
        <v>172</v>
      </c>
      <c r="L218" s="395">
        <f t="shared" si="40"/>
        <v>101</v>
      </c>
      <c r="M218" s="395">
        <f t="shared" si="40"/>
        <v>96</v>
      </c>
      <c r="N218" s="395">
        <f t="shared" si="40"/>
        <v>102</v>
      </c>
      <c r="O218" s="395">
        <f t="shared" si="40"/>
        <v>84</v>
      </c>
      <c r="P218" s="409">
        <f t="shared" si="40"/>
        <v>206</v>
      </c>
      <c r="Q218" s="395">
        <f t="shared" si="40"/>
        <v>162</v>
      </c>
      <c r="R218" s="395">
        <f t="shared" si="40"/>
        <v>154</v>
      </c>
      <c r="S218" s="395">
        <f t="shared" si="40"/>
        <v>151</v>
      </c>
      <c r="T218" s="395">
        <f t="shared" si="40"/>
        <v>158</v>
      </c>
      <c r="U218" s="395">
        <f t="shared" si="40"/>
        <v>185</v>
      </c>
      <c r="V218" s="395">
        <f t="shared" si="40"/>
        <v>115</v>
      </c>
      <c r="W218" s="395">
        <f t="shared" si="40"/>
        <v>110</v>
      </c>
      <c r="X218" s="395">
        <f t="shared" si="40"/>
        <v>155</v>
      </c>
      <c r="Y218" s="395">
        <f t="shared" si="40"/>
        <v>133</v>
      </c>
      <c r="Z218" s="395">
        <f t="shared" si="40"/>
        <v>161</v>
      </c>
      <c r="AA218" s="395">
        <f t="shared" si="40"/>
        <v>192</v>
      </c>
      <c r="AB218" s="395">
        <f t="shared" si="40"/>
        <v>179</v>
      </c>
      <c r="AC218" s="395">
        <f t="shared" si="40"/>
        <v>226</v>
      </c>
      <c r="AD218" s="395">
        <f t="shared" si="40"/>
        <v>173</v>
      </c>
      <c r="AE218" s="395">
        <f t="shared" si="40"/>
        <v>229</v>
      </c>
      <c r="AF218" s="395">
        <f t="shared" si="40"/>
        <v>203</v>
      </c>
      <c r="AG218" s="395">
        <f t="shared" si="40"/>
        <v>131</v>
      </c>
      <c r="AH218" s="395">
        <f t="shared" si="40"/>
        <v>153</v>
      </c>
      <c r="AI218" s="395">
        <f t="shared" si="40"/>
        <v>136</v>
      </c>
      <c r="AJ218" s="395">
        <f t="shared" si="40"/>
        <v>202</v>
      </c>
      <c r="AK218" s="395">
        <f t="shared" si="40"/>
        <v>230</v>
      </c>
      <c r="AL218" s="395">
        <f t="shared" si="40"/>
        <v>187</v>
      </c>
      <c r="AM218" s="395">
        <f t="shared" si="40"/>
        <v>167</v>
      </c>
      <c r="AN218" s="395">
        <f t="shared" si="40"/>
        <v>196</v>
      </c>
      <c r="AO218" s="395">
        <f t="shared" si="40"/>
        <v>182</v>
      </c>
      <c r="AP218" s="395">
        <f t="shared" si="40"/>
        <v>182</v>
      </c>
      <c r="AQ218" s="395">
        <f t="shared" si="40"/>
        <v>146</v>
      </c>
      <c r="AR218" s="409">
        <f t="shared" si="40"/>
        <v>134</v>
      </c>
      <c r="AS218" s="381"/>
      <c r="AT218" s="381"/>
      <c r="AU218" s="381"/>
      <c r="AV218" s="414"/>
      <c r="AW218" s="454"/>
      <c r="AX218" s="454"/>
      <c r="AY218" s="454"/>
      <c r="BG218" s="381"/>
    </row>
    <row r="219" spans="1:59" s="395" customFormat="1">
      <c r="A219" s="415"/>
      <c r="B219" s="398"/>
      <c r="C219" s="398"/>
      <c r="I219" s="409"/>
      <c r="J219" s="387"/>
      <c r="K219" s="387"/>
      <c r="L219" s="387"/>
      <c r="M219" s="387"/>
      <c r="N219" s="387"/>
      <c r="O219" s="387"/>
      <c r="P219" s="397"/>
      <c r="Q219" s="387"/>
      <c r="R219" s="387"/>
      <c r="S219" s="387"/>
      <c r="T219" s="387"/>
      <c r="U219" s="387"/>
      <c r="V219" s="387"/>
      <c r="W219" s="387"/>
      <c r="X219" s="387"/>
      <c r="Y219" s="387"/>
      <c r="Z219" s="387"/>
      <c r="AA219" s="387"/>
      <c r="AB219" s="387"/>
      <c r="AC219" s="387"/>
      <c r="AD219" s="387"/>
      <c r="AE219" s="387"/>
      <c r="AF219" s="387"/>
      <c r="AG219" s="387"/>
      <c r="AH219" s="387"/>
      <c r="AI219" s="387"/>
      <c r="AJ219" s="387"/>
      <c r="AK219" s="387"/>
      <c r="AL219" s="387"/>
      <c r="AM219" s="387"/>
      <c r="AN219" s="387"/>
      <c r="AO219" s="387"/>
      <c r="AP219" s="387"/>
      <c r="AQ219" s="387"/>
      <c r="AR219" s="397"/>
      <c r="AS219" s="381"/>
      <c r="AT219" s="381"/>
      <c r="AU219" s="381"/>
      <c r="AV219" s="414"/>
      <c r="AW219" s="454"/>
      <c r="AX219" s="453"/>
      <c r="AY219" s="453"/>
      <c r="AZ219" s="387"/>
      <c r="BA219" s="387"/>
      <c r="BB219" s="387"/>
      <c r="BC219" s="387"/>
      <c r="BG219" s="381"/>
    </row>
    <row r="220" spans="1:59" s="395" customFormat="1">
      <c r="A220" s="124" t="s">
        <v>714</v>
      </c>
      <c r="B220" s="398"/>
      <c r="C220" s="398"/>
      <c r="D220" s="395">
        <f>(D216/D218)*100</f>
        <v>54.054054054054056</v>
      </c>
      <c r="E220" s="395">
        <f t="shared" ref="E220:AR220" si="41">(E216/E218)*100</f>
        <v>81.318681318681314</v>
      </c>
      <c r="F220" s="395">
        <f t="shared" si="41"/>
        <v>70.689655172413794</v>
      </c>
      <c r="G220" s="395">
        <f t="shared" si="41"/>
        <v>72.807017543859658</v>
      </c>
      <c r="H220" s="395">
        <f t="shared" si="41"/>
        <v>51.515151515151516</v>
      </c>
      <c r="I220" s="409">
        <f t="shared" si="41"/>
        <v>66.355140186915889</v>
      </c>
      <c r="J220" s="395">
        <f t="shared" si="41"/>
        <v>19.867549668874172</v>
      </c>
      <c r="K220" s="395">
        <f t="shared" si="41"/>
        <v>38.372093023255815</v>
      </c>
      <c r="L220" s="395">
        <f t="shared" si="41"/>
        <v>26.732673267326735</v>
      </c>
      <c r="M220" s="395">
        <f t="shared" si="41"/>
        <v>41.666666666666671</v>
      </c>
      <c r="N220" s="395">
        <f t="shared" si="41"/>
        <v>25.490196078431371</v>
      </c>
      <c r="O220" s="395">
        <f t="shared" si="41"/>
        <v>17.857142857142858</v>
      </c>
      <c r="P220" s="409">
        <f t="shared" si="41"/>
        <v>17.961165048543691</v>
      </c>
      <c r="Q220" s="395">
        <f t="shared" si="41"/>
        <v>40.74074074074074</v>
      </c>
      <c r="R220" s="395">
        <f t="shared" si="41"/>
        <v>16.233766233766232</v>
      </c>
      <c r="S220" s="395">
        <f t="shared" si="41"/>
        <v>17.218543046357617</v>
      </c>
      <c r="T220" s="395">
        <f t="shared" si="41"/>
        <v>31.0126582278481</v>
      </c>
      <c r="U220" s="395">
        <f t="shared" si="41"/>
        <v>4.8648648648648649</v>
      </c>
      <c r="V220" s="395">
        <f t="shared" si="41"/>
        <v>20.869565217391305</v>
      </c>
      <c r="W220" s="395">
        <f t="shared" si="41"/>
        <v>21.818181818181817</v>
      </c>
      <c r="X220" s="395">
        <f t="shared" si="41"/>
        <v>27.741935483870968</v>
      </c>
      <c r="Y220" s="395">
        <f t="shared" si="41"/>
        <v>11.278195488721805</v>
      </c>
      <c r="Z220" s="395">
        <f t="shared" si="41"/>
        <v>7.4534161490683228</v>
      </c>
      <c r="AA220" s="395">
        <f t="shared" si="41"/>
        <v>9.8958333333333321</v>
      </c>
      <c r="AB220" s="395">
        <f t="shared" si="41"/>
        <v>4.4692737430167595</v>
      </c>
      <c r="AC220" s="395">
        <f t="shared" si="41"/>
        <v>5.7522123893805306</v>
      </c>
      <c r="AD220" s="395">
        <f t="shared" si="41"/>
        <v>9.8265895953757223</v>
      </c>
      <c r="AE220" s="395">
        <f t="shared" si="41"/>
        <v>7.860262008733625</v>
      </c>
      <c r="AF220" s="395">
        <f t="shared" si="41"/>
        <v>4.4334975369458132</v>
      </c>
      <c r="AG220" s="395">
        <f t="shared" si="41"/>
        <v>9.1603053435114496</v>
      </c>
      <c r="AH220" s="395">
        <f t="shared" si="41"/>
        <v>5.8823529411764701</v>
      </c>
      <c r="AI220" s="395">
        <f t="shared" si="41"/>
        <v>5.1470588235294112</v>
      </c>
      <c r="AJ220" s="395">
        <f t="shared" si="41"/>
        <v>2.9702970297029703</v>
      </c>
      <c r="AK220" s="395">
        <f t="shared" si="41"/>
        <v>3.4782608695652173</v>
      </c>
      <c r="AL220" s="395">
        <f t="shared" si="41"/>
        <v>5.8823529411764701</v>
      </c>
      <c r="AM220" s="395">
        <f t="shared" si="41"/>
        <v>23.353293413173652</v>
      </c>
      <c r="AN220" s="395">
        <f t="shared" si="41"/>
        <v>3.0612244897959182</v>
      </c>
      <c r="AO220" s="395">
        <f t="shared" si="41"/>
        <v>16.483516483516482</v>
      </c>
      <c r="AP220" s="395">
        <f t="shared" si="41"/>
        <v>6.593406593406594</v>
      </c>
      <c r="AQ220" s="395">
        <f t="shared" si="41"/>
        <v>2.7397260273972601</v>
      </c>
      <c r="AR220" s="409">
        <f t="shared" si="41"/>
        <v>20.149253731343283</v>
      </c>
      <c r="AS220" s="414">
        <f t="shared" si="4"/>
        <v>22.708726121127075</v>
      </c>
      <c r="AT220" s="414">
        <f>AVERAGE(D220:I220)</f>
        <v>66.123283298512703</v>
      </c>
      <c r="AU220" s="414">
        <f>AVERAGE(J220:P220)</f>
        <v>26.849640944320186</v>
      </c>
      <c r="AV220" s="414">
        <f t="shared" ref="AV220:AV228" si="42">AVERAGE(AD220:AG220)</f>
        <v>7.8201636211416519</v>
      </c>
      <c r="AW220" s="454"/>
      <c r="AX220" s="414"/>
      <c r="AY220" s="414"/>
      <c r="BG220" s="381"/>
    </row>
    <row r="221" spans="1:59" s="395" customFormat="1">
      <c r="A221" s="119" t="s">
        <v>715</v>
      </c>
      <c r="B221" s="398"/>
      <c r="C221" s="398"/>
      <c r="D221" s="395">
        <f>(D217/D218)*100</f>
        <v>45.945945945945951</v>
      </c>
      <c r="E221" s="395">
        <f t="shared" ref="E221:AR221" si="43">(E217/E218)*100</f>
        <v>18.681318681318682</v>
      </c>
      <c r="F221" s="395">
        <f t="shared" si="43"/>
        <v>29.310344827586203</v>
      </c>
      <c r="G221" s="395">
        <f t="shared" si="43"/>
        <v>27.192982456140353</v>
      </c>
      <c r="H221" s="395">
        <f t="shared" si="43"/>
        <v>48.484848484848484</v>
      </c>
      <c r="I221" s="409">
        <f>(I217/I218)*100</f>
        <v>33.644859813084111</v>
      </c>
      <c r="J221" s="395">
        <f t="shared" si="43"/>
        <v>80.132450331125824</v>
      </c>
      <c r="K221" s="395">
        <f t="shared" si="43"/>
        <v>61.627906976744185</v>
      </c>
      <c r="L221" s="395">
        <f t="shared" si="43"/>
        <v>73.267326732673268</v>
      </c>
      <c r="M221" s="395">
        <f t="shared" si="43"/>
        <v>58.333333333333336</v>
      </c>
      <c r="N221" s="395">
        <f t="shared" si="43"/>
        <v>74.509803921568633</v>
      </c>
      <c r="O221" s="395">
        <f t="shared" si="43"/>
        <v>82.142857142857139</v>
      </c>
      <c r="P221" s="409">
        <f t="shared" si="43"/>
        <v>82.038834951456309</v>
      </c>
      <c r="Q221" s="395">
        <f t="shared" si="43"/>
        <v>59.259259259259252</v>
      </c>
      <c r="R221" s="395">
        <f t="shared" si="43"/>
        <v>83.766233766233768</v>
      </c>
      <c r="S221" s="395">
        <f t="shared" si="43"/>
        <v>82.78145695364239</v>
      </c>
      <c r="T221" s="395">
        <f t="shared" si="43"/>
        <v>68.987341772151893</v>
      </c>
      <c r="U221" s="395">
        <f t="shared" si="43"/>
        <v>95.135135135135144</v>
      </c>
      <c r="V221" s="395">
        <f t="shared" si="43"/>
        <v>79.130434782608688</v>
      </c>
      <c r="W221" s="395">
        <f t="shared" si="43"/>
        <v>78.181818181818187</v>
      </c>
      <c r="X221" s="395">
        <f t="shared" si="43"/>
        <v>72.258064516129025</v>
      </c>
      <c r="Y221" s="395">
        <f t="shared" si="43"/>
        <v>88.721804511278194</v>
      </c>
      <c r="Z221" s="395">
        <f t="shared" si="43"/>
        <v>92.546583850931668</v>
      </c>
      <c r="AA221" s="395">
        <f t="shared" si="43"/>
        <v>90.104166666666657</v>
      </c>
      <c r="AB221" s="395">
        <f t="shared" si="43"/>
        <v>95.530726256983243</v>
      </c>
      <c r="AC221" s="395">
        <f t="shared" si="43"/>
        <v>94.247787610619469</v>
      </c>
      <c r="AD221" s="395">
        <f t="shared" si="43"/>
        <v>90.173410404624278</v>
      </c>
      <c r="AE221" s="395">
        <f t="shared" si="43"/>
        <v>92.139737991266372</v>
      </c>
      <c r="AF221" s="395">
        <f t="shared" si="43"/>
        <v>95.566502463054192</v>
      </c>
      <c r="AG221" s="395">
        <f t="shared" si="43"/>
        <v>90.839694656488547</v>
      </c>
      <c r="AH221" s="395">
        <f t="shared" si="43"/>
        <v>94.117647058823522</v>
      </c>
      <c r="AI221" s="395">
        <f t="shared" si="43"/>
        <v>94.85294117647058</v>
      </c>
      <c r="AJ221" s="395">
        <f t="shared" si="43"/>
        <v>97.029702970297024</v>
      </c>
      <c r="AK221" s="395">
        <f t="shared" si="43"/>
        <v>96.521739130434781</v>
      </c>
      <c r="AL221" s="395">
        <f t="shared" si="43"/>
        <v>94.117647058823522</v>
      </c>
      <c r="AM221" s="395">
        <f t="shared" si="43"/>
        <v>76.646706586826355</v>
      </c>
      <c r="AN221" s="395">
        <f t="shared" si="43"/>
        <v>96.938775510204081</v>
      </c>
      <c r="AO221" s="395">
        <f t="shared" si="43"/>
        <v>83.516483516483518</v>
      </c>
      <c r="AP221" s="395">
        <f t="shared" si="43"/>
        <v>93.406593406593402</v>
      </c>
      <c r="AQ221" s="395">
        <f t="shared" si="43"/>
        <v>97.260273972602747</v>
      </c>
      <c r="AR221" s="409">
        <f t="shared" si="43"/>
        <v>79.850746268656707</v>
      </c>
      <c r="AS221" s="414">
        <f t="shared" si="4"/>
        <v>77.291273878872914</v>
      </c>
      <c r="AT221" s="414">
        <f t="shared" ref="AT221:AT228" si="44">AVERAGE(D221:I221)</f>
        <v>33.876716701487304</v>
      </c>
      <c r="AU221" s="414">
        <f t="shared" ref="AU221:AU228" si="45">AVERAGE(J221:P221)</f>
        <v>73.150359055679814</v>
      </c>
      <c r="AV221" s="414">
        <f t="shared" si="42"/>
        <v>92.17983637885834</v>
      </c>
      <c r="AW221" s="454"/>
      <c r="AX221" s="414"/>
      <c r="AY221" s="414"/>
      <c r="BG221" s="381"/>
    </row>
    <row r="222" spans="1:59" s="395" customFormat="1">
      <c r="A222" s="415" t="s">
        <v>262</v>
      </c>
      <c r="B222" s="398"/>
      <c r="D222" s="395">
        <f>(SUM(D95:D96)/D218)*100</f>
        <v>6.3063063063063058</v>
      </c>
      <c r="E222" s="395">
        <f t="shared" ref="E222:AR222" si="46">(SUM(E95:E96)/E218)*100</f>
        <v>3.296703296703297</v>
      </c>
      <c r="F222" s="395">
        <f t="shared" si="46"/>
        <v>4.3103448275862073</v>
      </c>
      <c r="G222" s="395">
        <f t="shared" si="46"/>
        <v>11.403508771929824</v>
      </c>
      <c r="H222" s="395">
        <f t="shared" si="46"/>
        <v>12.121212121212121</v>
      </c>
      <c r="I222" s="409">
        <f t="shared" si="46"/>
        <v>6.5420560747663545</v>
      </c>
      <c r="J222" s="395">
        <f t="shared" si="46"/>
        <v>6.6225165562913908</v>
      </c>
      <c r="K222" s="395">
        <f t="shared" si="46"/>
        <v>9.3023255813953494</v>
      </c>
      <c r="L222" s="395">
        <f t="shared" si="46"/>
        <v>20.792079207920793</v>
      </c>
      <c r="M222" s="395">
        <f t="shared" si="46"/>
        <v>4.1666666666666661</v>
      </c>
      <c r="N222" s="395">
        <f t="shared" si="46"/>
        <v>10.784313725490197</v>
      </c>
      <c r="O222" s="395">
        <f t="shared" si="46"/>
        <v>5.9523809523809517</v>
      </c>
      <c r="P222" s="409">
        <f t="shared" si="46"/>
        <v>12.621359223300971</v>
      </c>
      <c r="Q222" s="395">
        <f t="shared" si="46"/>
        <v>11.728395061728394</v>
      </c>
      <c r="R222" s="395">
        <f t="shared" si="46"/>
        <v>5.8441558441558437</v>
      </c>
      <c r="S222" s="395">
        <f t="shared" si="46"/>
        <v>9.2715231788079464</v>
      </c>
      <c r="T222" s="395">
        <f t="shared" si="46"/>
        <v>11.39240506329114</v>
      </c>
      <c r="U222" s="395">
        <f t="shared" si="46"/>
        <v>6.4864864864864868</v>
      </c>
      <c r="V222" s="395">
        <f t="shared" si="46"/>
        <v>2.6086956521739131</v>
      </c>
      <c r="W222" s="395">
        <f t="shared" si="46"/>
        <v>0</v>
      </c>
      <c r="X222" s="395">
        <f t="shared" si="46"/>
        <v>11.612903225806452</v>
      </c>
      <c r="Y222" s="395">
        <f t="shared" si="46"/>
        <v>0.75187969924812026</v>
      </c>
      <c r="Z222" s="395">
        <f t="shared" si="46"/>
        <v>16.149068322981368</v>
      </c>
      <c r="AA222" s="395">
        <f t="shared" si="46"/>
        <v>3.6458333333333335</v>
      </c>
      <c r="AB222" s="395">
        <f t="shared" si="46"/>
        <v>7.8212290502793298</v>
      </c>
      <c r="AC222" s="395">
        <f t="shared" si="46"/>
        <v>7.9646017699115044</v>
      </c>
      <c r="AD222" s="395">
        <f t="shared" si="46"/>
        <v>7.5144508670520231</v>
      </c>
      <c r="AE222" s="395">
        <f t="shared" si="46"/>
        <v>8.2969432314410483</v>
      </c>
      <c r="AF222" s="395">
        <f t="shared" si="46"/>
        <v>11.330049261083744</v>
      </c>
      <c r="AG222" s="395">
        <f t="shared" si="46"/>
        <v>9.9236641221374047</v>
      </c>
      <c r="AH222" s="395">
        <f t="shared" si="46"/>
        <v>20.261437908496731</v>
      </c>
      <c r="AI222" s="395">
        <f t="shared" si="46"/>
        <v>19.117647058823529</v>
      </c>
      <c r="AJ222" s="395">
        <f t="shared" si="46"/>
        <v>23.762376237623762</v>
      </c>
      <c r="AK222" s="395">
        <f t="shared" si="46"/>
        <v>21.304347826086957</v>
      </c>
      <c r="AL222" s="395">
        <f t="shared" si="46"/>
        <v>16.577540106951872</v>
      </c>
      <c r="AM222" s="395">
        <f t="shared" si="46"/>
        <v>21.556886227544911</v>
      </c>
      <c r="AN222" s="395">
        <f t="shared" si="46"/>
        <v>24.489795918367346</v>
      </c>
      <c r="AO222" s="395">
        <f t="shared" si="46"/>
        <v>42.857142857142854</v>
      </c>
      <c r="AP222" s="395">
        <f t="shared" si="46"/>
        <v>10.43956043956044</v>
      </c>
      <c r="AQ222" s="395">
        <f t="shared" si="46"/>
        <v>21.917808219178081</v>
      </c>
      <c r="AR222" s="409">
        <f t="shared" si="46"/>
        <v>11.194029850746269</v>
      </c>
      <c r="AS222" s="414">
        <f t="shared" si="4"/>
        <v>11.708356832497348</v>
      </c>
      <c r="AT222" s="414">
        <f t="shared" si="44"/>
        <v>7.3300218997506841</v>
      </c>
      <c r="AU222" s="414">
        <f t="shared" si="45"/>
        <v>10.034520273349473</v>
      </c>
      <c r="AV222" s="414">
        <f t="shared" si="42"/>
        <v>9.2662768704285554</v>
      </c>
      <c r="AW222" s="454"/>
      <c r="AX222" s="414"/>
      <c r="AY222" s="414"/>
      <c r="BG222" s="381"/>
    </row>
    <row r="223" spans="1:59" s="395" customFormat="1">
      <c r="A223" s="416" t="s">
        <v>161</v>
      </c>
      <c r="B223" s="398"/>
      <c r="D223" s="395">
        <f>(SUM(D97,D99)/D218)*100</f>
        <v>5.4054054054054053</v>
      </c>
      <c r="E223" s="395">
        <f t="shared" ref="E223:AR223" si="47">(SUM(E97,E99)/E218)*100</f>
        <v>6.593406593406594</v>
      </c>
      <c r="F223" s="395">
        <f t="shared" si="47"/>
        <v>4.3103448275862073</v>
      </c>
      <c r="G223" s="395">
        <f t="shared" si="47"/>
        <v>3.5087719298245612</v>
      </c>
      <c r="H223" s="395">
        <f t="shared" si="47"/>
        <v>7.0707070707070701</v>
      </c>
      <c r="I223" s="409">
        <f t="shared" si="47"/>
        <v>14.953271028037381</v>
      </c>
      <c r="J223" s="395">
        <f t="shared" si="47"/>
        <v>0</v>
      </c>
      <c r="K223" s="395">
        <f t="shared" si="47"/>
        <v>0</v>
      </c>
      <c r="L223" s="395">
        <f t="shared" si="47"/>
        <v>0</v>
      </c>
      <c r="M223" s="395">
        <f t="shared" si="47"/>
        <v>0</v>
      </c>
      <c r="N223" s="395">
        <f t="shared" si="47"/>
        <v>0</v>
      </c>
      <c r="O223" s="395">
        <f t="shared" si="47"/>
        <v>0</v>
      </c>
      <c r="P223" s="409">
        <f t="shared" si="47"/>
        <v>0</v>
      </c>
      <c r="Q223" s="395">
        <f t="shared" si="47"/>
        <v>0</v>
      </c>
      <c r="R223" s="395">
        <f t="shared" si="47"/>
        <v>0</v>
      </c>
      <c r="S223" s="395">
        <f t="shared" si="47"/>
        <v>0</v>
      </c>
      <c r="T223" s="395">
        <f t="shared" si="47"/>
        <v>0</v>
      </c>
      <c r="U223" s="395">
        <f t="shared" si="47"/>
        <v>0</v>
      </c>
      <c r="V223" s="395">
        <f t="shared" si="47"/>
        <v>0</v>
      </c>
      <c r="W223" s="395">
        <f t="shared" si="47"/>
        <v>0</v>
      </c>
      <c r="X223" s="395">
        <f t="shared" si="47"/>
        <v>0</v>
      </c>
      <c r="Y223" s="395">
        <f t="shared" si="47"/>
        <v>0</v>
      </c>
      <c r="Z223" s="395">
        <f t="shared" si="47"/>
        <v>0</v>
      </c>
      <c r="AA223" s="395">
        <f t="shared" si="47"/>
        <v>0</v>
      </c>
      <c r="AB223" s="395">
        <f t="shared" si="47"/>
        <v>0</v>
      </c>
      <c r="AC223" s="395">
        <f t="shared" si="47"/>
        <v>0</v>
      </c>
      <c r="AD223" s="395">
        <f t="shared" si="47"/>
        <v>0</v>
      </c>
      <c r="AE223" s="395">
        <f t="shared" si="47"/>
        <v>0</v>
      </c>
      <c r="AF223" s="395">
        <f t="shared" si="47"/>
        <v>0</v>
      </c>
      <c r="AG223" s="395">
        <f t="shared" si="47"/>
        <v>0</v>
      </c>
      <c r="AH223" s="395">
        <f t="shared" si="47"/>
        <v>0</v>
      </c>
      <c r="AI223" s="395">
        <f t="shared" si="47"/>
        <v>0</v>
      </c>
      <c r="AJ223" s="395">
        <f t="shared" si="47"/>
        <v>0</v>
      </c>
      <c r="AK223" s="395">
        <f t="shared" si="47"/>
        <v>0</v>
      </c>
      <c r="AL223" s="395">
        <f t="shared" si="47"/>
        <v>0</v>
      </c>
      <c r="AM223" s="395">
        <f t="shared" si="47"/>
        <v>0</v>
      </c>
      <c r="AN223" s="395">
        <f t="shared" si="47"/>
        <v>0</v>
      </c>
      <c r="AO223" s="395">
        <f t="shared" si="47"/>
        <v>0</v>
      </c>
      <c r="AP223" s="395">
        <f t="shared" si="47"/>
        <v>0</v>
      </c>
      <c r="AQ223" s="395">
        <f t="shared" si="47"/>
        <v>0</v>
      </c>
      <c r="AR223" s="409">
        <f t="shared" si="47"/>
        <v>0</v>
      </c>
      <c r="AS223" s="414">
        <f t="shared" si="4"/>
        <v>1.0205343135357858</v>
      </c>
      <c r="AT223" s="414">
        <f t="shared" si="44"/>
        <v>6.9736511424945364</v>
      </c>
      <c r="AU223" s="414">
        <f t="shared" si="45"/>
        <v>0</v>
      </c>
      <c r="AV223" s="414">
        <f t="shared" si="42"/>
        <v>0</v>
      </c>
      <c r="AW223" s="454"/>
      <c r="AX223" s="414"/>
      <c r="AY223" s="414"/>
      <c r="BG223" s="381"/>
    </row>
    <row r="224" spans="1:59" s="395" customFormat="1">
      <c r="A224" s="416" t="s">
        <v>165</v>
      </c>
      <c r="B224" s="398"/>
      <c r="D224" s="395">
        <f>(SUM(D119:D120)/D218)*100</f>
        <v>0</v>
      </c>
      <c r="E224" s="395">
        <f t="shared" ref="E224:AR224" si="48">(SUM(E119:E120)/E218)*100</f>
        <v>0</v>
      </c>
      <c r="F224" s="395">
        <f t="shared" si="48"/>
        <v>0.86206896551724133</v>
      </c>
      <c r="G224" s="395">
        <f t="shared" si="48"/>
        <v>0</v>
      </c>
      <c r="H224" s="395">
        <f t="shared" si="48"/>
        <v>2.0202020202020203</v>
      </c>
      <c r="I224" s="409">
        <f t="shared" si="48"/>
        <v>1.8691588785046727</v>
      </c>
      <c r="J224" s="395">
        <f t="shared" si="48"/>
        <v>0</v>
      </c>
      <c r="K224" s="395">
        <f t="shared" si="48"/>
        <v>2.9069767441860463</v>
      </c>
      <c r="L224" s="395">
        <f t="shared" si="48"/>
        <v>0</v>
      </c>
      <c r="M224" s="395">
        <f t="shared" si="48"/>
        <v>0</v>
      </c>
      <c r="N224" s="395">
        <f t="shared" si="48"/>
        <v>0</v>
      </c>
      <c r="O224" s="395">
        <f t="shared" si="48"/>
        <v>1.1904761904761905</v>
      </c>
      <c r="P224" s="409">
        <f t="shared" si="48"/>
        <v>0.48543689320388345</v>
      </c>
      <c r="Q224" s="395">
        <f t="shared" si="48"/>
        <v>4.9382716049382713</v>
      </c>
      <c r="R224" s="395">
        <f t="shared" si="48"/>
        <v>0</v>
      </c>
      <c r="S224" s="395">
        <f t="shared" si="48"/>
        <v>0</v>
      </c>
      <c r="T224" s="395">
        <f t="shared" si="48"/>
        <v>2.5316455696202533</v>
      </c>
      <c r="U224" s="395">
        <f t="shared" si="48"/>
        <v>0</v>
      </c>
      <c r="V224" s="395">
        <f t="shared" si="48"/>
        <v>3.4782608695652173</v>
      </c>
      <c r="W224" s="395">
        <f t="shared" si="48"/>
        <v>1.8181818181818181</v>
      </c>
      <c r="X224" s="395">
        <f t="shared" si="48"/>
        <v>3.225806451612903</v>
      </c>
      <c r="Y224" s="395">
        <f t="shared" si="48"/>
        <v>1.5037593984962405</v>
      </c>
      <c r="Z224" s="395">
        <f t="shared" si="48"/>
        <v>0</v>
      </c>
      <c r="AA224" s="395">
        <f t="shared" si="48"/>
        <v>1.5625</v>
      </c>
      <c r="AB224" s="395">
        <f t="shared" si="48"/>
        <v>0.55865921787709494</v>
      </c>
      <c r="AC224" s="395">
        <f t="shared" si="48"/>
        <v>0.44247787610619471</v>
      </c>
      <c r="AD224" s="395">
        <f t="shared" si="48"/>
        <v>0</v>
      </c>
      <c r="AE224" s="395">
        <f t="shared" si="48"/>
        <v>0</v>
      </c>
      <c r="AF224" s="395">
        <f t="shared" si="48"/>
        <v>0</v>
      </c>
      <c r="AG224" s="395">
        <f t="shared" si="48"/>
        <v>1.5267175572519083</v>
      </c>
      <c r="AH224" s="395">
        <f t="shared" si="48"/>
        <v>0.65359477124183007</v>
      </c>
      <c r="AI224" s="395">
        <f t="shared" si="48"/>
        <v>2.2058823529411766</v>
      </c>
      <c r="AJ224" s="395">
        <f t="shared" si="48"/>
        <v>0</v>
      </c>
      <c r="AK224" s="395">
        <f t="shared" si="48"/>
        <v>0</v>
      </c>
      <c r="AL224" s="395">
        <f t="shared" si="48"/>
        <v>0.53475935828876997</v>
      </c>
      <c r="AM224" s="395">
        <f t="shared" si="48"/>
        <v>4.1916167664670656</v>
      </c>
      <c r="AN224" s="395">
        <f t="shared" si="48"/>
        <v>0</v>
      </c>
      <c r="AO224" s="395">
        <f t="shared" si="48"/>
        <v>0</v>
      </c>
      <c r="AP224" s="395">
        <f t="shared" si="48"/>
        <v>2.197802197802198</v>
      </c>
      <c r="AQ224" s="395">
        <f t="shared" si="48"/>
        <v>0</v>
      </c>
      <c r="AR224" s="409">
        <f t="shared" si="48"/>
        <v>3.7313432835820892</v>
      </c>
      <c r="AS224" s="414">
        <f t="shared" si="4"/>
        <v>1.0837950923430022</v>
      </c>
      <c r="AT224" s="414">
        <f t="shared" si="44"/>
        <v>0.79190497737065579</v>
      </c>
      <c r="AU224" s="414">
        <f t="shared" si="45"/>
        <v>0.6546985468380172</v>
      </c>
      <c r="AV224" s="414">
        <f t="shared" si="42"/>
        <v>0.38167938931297707</v>
      </c>
      <c r="AW224" s="454"/>
      <c r="AX224" s="414"/>
      <c r="AY224" s="414"/>
      <c r="BG224" s="381"/>
    </row>
    <row r="225" spans="1:59" s="395" customFormat="1">
      <c r="A225" s="416" t="s">
        <v>164</v>
      </c>
      <c r="B225" s="398"/>
      <c r="D225" s="395">
        <f>(SUM(D166:D167,D169:D170,D172)/D218)*100</f>
        <v>7.2072072072072073</v>
      </c>
      <c r="E225" s="395">
        <f t="shared" ref="E225:AR225" si="49">(SUM(E166:E167,E169:E170,E172)/E218)*100</f>
        <v>3.296703296703297</v>
      </c>
      <c r="F225" s="395">
        <f t="shared" si="49"/>
        <v>2.5862068965517242</v>
      </c>
      <c r="G225" s="395">
        <f t="shared" si="49"/>
        <v>2.6315789473684208</v>
      </c>
      <c r="H225" s="395">
        <f t="shared" si="49"/>
        <v>10.1010101010101</v>
      </c>
      <c r="I225" s="409">
        <f t="shared" si="49"/>
        <v>8.4112149532710276</v>
      </c>
      <c r="J225" s="395">
        <f t="shared" si="49"/>
        <v>16.556291390728479</v>
      </c>
      <c r="K225" s="395">
        <f t="shared" si="49"/>
        <v>25</v>
      </c>
      <c r="L225" s="395">
        <f t="shared" si="49"/>
        <v>17.82178217821782</v>
      </c>
      <c r="M225" s="395">
        <f t="shared" si="49"/>
        <v>35.416666666666671</v>
      </c>
      <c r="N225" s="395">
        <f t="shared" si="49"/>
        <v>16.666666666666664</v>
      </c>
      <c r="O225" s="395">
        <f t="shared" si="49"/>
        <v>11.904761904761903</v>
      </c>
      <c r="P225" s="409">
        <f t="shared" si="49"/>
        <v>11.650485436893204</v>
      </c>
      <c r="Q225" s="395">
        <f t="shared" si="49"/>
        <v>18.518518518518519</v>
      </c>
      <c r="R225" s="395">
        <f t="shared" si="49"/>
        <v>13.636363636363635</v>
      </c>
      <c r="S225" s="395">
        <f t="shared" si="49"/>
        <v>13.245033112582782</v>
      </c>
      <c r="T225" s="395">
        <f t="shared" si="49"/>
        <v>18.354430379746837</v>
      </c>
      <c r="U225" s="395">
        <f t="shared" si="49"/>
        <v>2.7027027027027026</v>
      </c>
      <c r="V225" s="395">
        <f t="shared" si="49"/>
        <v>6.0869565217391308</v>
      </c>
      <c r="W225" s="395">
        <f t="shared" si="49"/>
        <v>8.1818181818181817</v>
      </c>
      <c r="X225" s="395">
        <f t="shared" si="49"/>
        <v>8.3870967741935498</v>
      </c>
      <c r="Y225" s="395">
        <f t="shared" si="49"/>
        <v>5.2631578947368416</v>
      </c>
      <c r="Z225" s="395">
        <f t="shared" si="49"/>
        <v>4.9689440993788816</v>
      </c>
      <c r="AA225" s="395">
        <f t="shared" si="49"/>
        <v>3.125</v>
      </c>
      <c r="AB225" s="395">
        <f t="shared" si="49"/>
        <v>2.2346368715083798</v>
      </c>
      <c r="AC225" s="395">
        <f t="shared" si="49"/>
        <v>1.3274336283185841</v>
      </c>
      <c r="AD225" s="395">
        <f t="shared" si="49"/>
        <v>5.202312138728324</v>
      </c>
      <c r="AE225" s="395">
        <f t="shared" si="49"/>
        <v>4.8034934497816595</v>
      </c>
      <c r="AF225" s="395">
        <f t="shared" si="49"/>
        <v>2.4630541871921183</v>
      </c>
      <c r="AG225" s="395">
        <f t="shared" si="49"/>
        <v>3.8167938931297711</v>
      </c>
      <c r="AH225" s="395">
        <f t="shared" si="49"/>
        <v>3.2679738562091507</v>
      </c>
      <c r="AI225" s="395">
        <f t="shared" si="49"/>
        <v>2.2058823529411766</v>
      </c>
      <c r="AJ225" s="395">
        <f t="shared" si="49"/>
        <v>2.4752475247524752</v>
      </c>
      <c r="AK225" s="395">
        <f t="shared" si="49"/>
        <v>0.86956521739130432</v>
      </c>
      <c r="AL225" s="395">
        <f t="shared" si="49"/>
        <v>2.1390374331550799</v>
      </c>
      <c r="AM225" s="395">
        <f t="shared" si="49"/>
        <v>7.1856287425149699</v>
      </c>
      <c r="AN225" s="395">
        <f t="shared" si="49"/>
        <v>2.5510204081632653</v>
      </c>
      <c r="AO225" s="395">
        <f t="shared" si="49"/>
        <v>4.395604395604396</v>
      </c>
      <c r="AP225" s="395">
        <f t="shared" si="49"/>
        <v>1.098901098901099</v>
      </c>
      <c r="AQ225" s="395">
        <f t="shared" si="49"/>
        <v>2.054794520547945</v>
      </c>
      <c r="AR225" s="409">
        <f t="shared" si="49"/>
        <v>8.2089552238805972</v>
      </c>
      <c r="AS225" s="414">
        <f t="shared" si="4"/>
        <v>8.0005105465987256</v>
      </c>
      <c r="AT225" s="414">
        <f t="shared" si="44"/>
        <v>5.7056535670186292</v>
      </c>
      <c r="AU225" s="414">
        <f t="shared" si="45"/>
        <v>19.288093463419248</v>
      </c>
      <c r="AV225" s="414">
        <f t="shared" si="42"/>
        <v>4.0714134172079675</v>
      </c>
      <c r="AW225" s="454"/>
      <c r="AX225" s="414"/>
      <c r="AY225" s="414"/>
      <c r="BG225" s="381"/>
    </row>
    <row r="226" spans="1:59" s="395" customFormat="1">
      <c r="A226" s="416" t="s">
        <v>1410</v>
      </c>
      <c r="B226" s="398"/>
      <c r="D226" s="395">
        <f>(SUM(D156:D158,D160)/D218)*100</f>
        <v>0</v>
      </c>
      <c r="E226" s="395">
        <f t="shared" ref="E226:AR226" si="50">(SUM(E156:E158,E160)/E218)*100</f>
        <v>0</v>
      </c>
      <c r="F226" s="395">
        <f t="shared" si="50"/>
        <v>0</v>
      </c>
      <c r="G226" s="395">
        <f t="shared" si="50"/>
        <v>0</v>
      </c>
      <c r="H226" s="395">
        <f t="shared" si="50"/>
        <v>0</v>
      </c>
      <c r="I226" s="409">
        <f t="shared" si="50"/>
        <v>0</v>
      </c>
      <c r="J226" s="395">
        <f t="shared" si="50"/>
        <v>3.3112582781456954</v>
      </c>
      <c r="K226" s="395">
        <f t="shared" si="50"/>
        <v>8.1395348837209305</v>
      </c>
      <c r="L226" s="395">
        <f t="shared" si="50"/>
        <v>5.9405940594059405</v>
      </c>
      <c r="M226" s="395">
        <f t="shared" si="50"/>
        <v>6.25</v>
      </c>
      <c r="N226" s="395">
        <f t="shared" si="50"/>
        <v>5.8823529411764701</v>
      </c>
      <c r="O226" s="395">
        <f t="shared" si="50"/>
        <v>4.7619047619047619</v>
      </c>
      <c r="P226" s="409">
        <f t="shared" si="50"/>
        <v>2.912621359223301</v>
      </c>
      <c r="Q226" s="395">
        <f t="shared" si="50"/>
        <v>14.814814814814813</v>
      </c>
      <c r="R226" s="395">
        <f t="shared" si="50"/>
        <v>2.5974025974025974</v>
      </c>
      <c r="S226" s="395">
        <f t="shared" si="50"/>
        <v>1.9867549668874174</v>
      </c>
      <c r="T226" s="395">
        <f t="shared" si="50"/>
        <v>8.8607594936708853</v>
      </c>
      <c r="U226" s="395">
        <f t="shared" si="50"/>
        <v>2.1621621621621623</v>
      </c>
      <c r="V226" s="395">
        <f t="shared" si="50"/>
        <v>9.5652173913043477</v>
      </c>
      <c r="W226" s="395">
        <f t="shared" si="50"/>
        <v>10.909090909090908</v>
      </c>
      <c r="X226" s="395">
        <f t="shared" si="50"/>
        <v>10.967741935483872</v>
      </c>
      <c r="Y226" s="395">
        <f t="shared" si="50"/>
        <v>3.7593984962406015</v>
      </c>
      <c r="Z226" s="395">
        <f t="shared" si="50"/>
        <v>2.4844720496894408</v>
      </c>
      <c r="AA226" s="395">
        <f t="shared" si="50"/>
        <v>4.6875</v>
      </c>
      <c r="AB226" s="395">
        <f t="shared" si="50"/>
        <v>1.1173184357541899</v>
      </c>
      <c r="AC226" s="395">
        <f t="shared" si="50"/>
        <v>1.7699115044247788</v>
      </c>
      <c r="AD226" s="395">
        <f t="shared" si="50"/>
        <v>4.6242774566473983</v>
      </c>
      <c r="AE226" s="395">
        <f t="shared" si="50"/>
        <v>2.6200873362445414</v>
      </c>
      <c r="AF226" s="395">
        <f t="shared" si="50"/>
        <v>1.9704433497536946</v>
      </c>
      <c r="AG226" s="395">
        <f t="shared" si="50"/>
        <v>3.8167938931297711</v>
      </c>
      <c r="AH226" s="395">
        <f t="shared" si="50"/>
        <v>1.3071895424836601</v>
      </c>
      <c r="AI226" s="395">
        <f t="shared" si="50"/>
        <v>0</v>
      </c>
      <c r="AJ226" s="395">
        <f t="shared" si="50"/>
        <v>0</v>
      </c>
      <c r="AK226" s="395">
        <f t="shared" si="50"/>
        <v>0</v>
      </c>
      <c r="AL226" s="395">
        <f t="shared" si="50"/>
        <v>3.2085561497326207</v>
      </c>
      <c r="AM226" s="395">
        <f t="shared" si="50"/>
        <v>1.7964071856287425</v>
      </c>
      <c r="AN226" s="395">
        <f t="shared" si="50"/>
        <v>0</v>
      </c>
      <c r="AO226" s="395">
        <f t="shared" si="50"/>
        <v>2.197802197802198</v>
      </c>
      <c r="AP226" s="395">
        <f t="shared" si="50"/>
        <v>0</v>
      </c>
      <c r="AQ226" s="395">
        <f t="shared" si="50"/>
        <v>0.68493150684931503</v>
      </c>
      <c r="AR226" s="409">
        <f t="shared" si="50"/>
        <v>3.7313432835820892</v>
      </c>
      <c r="AS226" s="414">
        <f t="shared" si="4"/>
        <v>3.3863083644477348</v>
      </c>
      <c r="AT226" s="414">
        <f t="shared" si="44"/>
        <v>0</v>
      </c>
      <c r="AU226" s="414">
        <f t="shared" si="45"/>
        <v>5.3140380405110141</v>
      </c>
      <c r="AV226" s="414">
        <f t="shared" si="42"/>
        <v>3.2579005089438513</v>
      </c>
      <c r="AW226" s="454"/>
      <c r="AX226" s="414"/>
      <c r="AY226" s="414"/>
      <c r="BG226" s="381"/>
    </row>
    <row r="227" spans="1:59" s="395" customFormat="1">
      <c r="A227" s="416" t="s">
        <v>166</v>
      </c>
      <c r="B227" s="398"/>
      <c r="D227" s="395">
        <f>(SUM(D112,D116:D117)/D218)*100</f>
        <v>0</v>
      </c>
      <c r="E227" s="395">
        <f t="shared" ref="E227:AR227" si="51">(SUM(E112,E116:E117)/E218)*100</f>
        <v>0</v>
      </c>
      <c r="F227" s="395">
        <f t="shared" si="51"/>
        <v>0</v>
      </c>
      <c r="G227" s="395">
        <f t="shared" si="51"/>
        <v>0</v>
      </c>
      <c r="H227" s="395">
        <f t="shared" si="51"/>
        <v>1.0101010101010102</v>
      </c>
      <c r="I227" s="409">
        <f t="shared" si="51"/>
        <v>0</v>
      </c>
      <c r="J227" s="395">
        <f t="shared" si="51"/>
        <v>0</v>
      </c>
      <c r="K227" s="395">
        <f t="shared" si="51"/>
        <v>0</v>
      </c>
      <c r="L227" s="395">
        <f t="shared" si="51"/>
        <v>0</v>
      </c>
      <c r="M227" s="395">
        <f t="shared" si="51"/>
        <v>0</v>
      </c>
      <c r="N227" s="395">
        <f t="shared" si="51"/>
        <v>0</v>
      </c>
      <c r="O227" s="395">
        <f t="shared" si="51"/>
        <v>0</v>
      </c>
      <c r="P227" s="409">
        <f t="shared" si="51"/>
        <v>0</v>
      </c>
      <c r="Q227" s="395">
        <f t="shared" si="51"/>
        <v>0</v>
      </c>
      <c r="R227" s="395">
        <f t="shared" si="51"/>
        <v>0</v>
      </c>
      <c r="S227" s="395">
        <f t="shared" si="51"/>
        <v>0.66225165562913912</v>
      </c>
      <c r="T227" s="395">
        <f t="shared" si="51"/>
        <v>0</v>
      </c>
      <c r="U227" s="395">
        <f t="shared" si="51"/>
        <v>0</v>
      </c>
      <c r="V227" s="395">
        <f t="shared" si="51"/>
        <v>0</v>
      </c>
      <c r="W227" s="395">
        <f t="shared" si="51"/>
        <v>0</v>
      </c>
      <c r="X227" s="395">
        <f t="shared" si="51"/>
        <v>0</v>
      </c>
      <c r="Y227" s="395">
        <f t="shared" si="51"/>
        <v>0</v>
      </c>
      <c r="Z227" s="395">
        <f t="shared" si="51"/>
        <v>0</v>
      </c>
      <c r="AA227" s="395">
        <f t="shared" si="51"/>
        <v>0.52083333333333326</v>
      </c>
      <c r="AB227" s="395">
        <f t="shared" si="51"/>
        <v>0</v>
      </c>
      <c r="AC227" s="395">
        <f t="shared" si="51"/>
        <v>0</v>
      </c>
      <c r="AD227" s="395">
        <f t="shared" si="51"/>
        <v>0</v>
      </c>
      <c r="AE227" s="395">
        <f t="shared" si="51"/>
        <v>0</v>
      </c>
      <c r="AF227" s="395">
        <f t="shared" si="51"/>
        <v>0</v>
      </c>
      <c r="AG227" s="395">
        <f t="shared" si="51"/>
        <v>0</v>
      </c>
      <c r="AH227" s="395">
        <f t="shared" si="51"/>
        <v>0</v>
      </c>
      <c r="AI227" s="395">
        <f t="shared" si="51"/>
        <v>0</v>
      </c>
      <c r="AJ227" s="395">
        <f t="shared" si="51"/>
        <v>0</v>
      </c>
      <c r="AK227" s="395">
        <f t="shared" si="51"/>
        <v>0</v>
      </c>
      <c r="AL227" s="395">
        <f t="shared" si="51"/>
        <v>0</v>
      </c>
      <c r="AM227" s="395">
        <f t="shared" si="51"/>
        <v>0</v>
      </c>
      <c r="AN227" s="395">
        <f t="shared" si="51"/>
        <v>0</v>
      </c>
      <c r="AO227" s="395">
        <f t="shared" si="51"/>
        <v>0.5494505494505495</v>
      </c>
      <c r="AP227" s="395">
        <f t="shared" si="51"/>
        <v>0</v>
      </c>
      <c r="AQ227" s="395">
        <f t="shared" si="51"/>
        <v>0</v>
      </c>
      <c r="AR227" s="409">
        <f t="shared" si="51"/>
        <v>0</v>
      </c>
      <c r="AS227" s="414">
        <f t="shared" si="4"/>
        <v>6.689357435400077E-2</v>
      </c>
      <c r="AT227" s="414">
        <f t="shared" si="44"/>
        <v>0.16835016835016836</v>
      </c>
      <c r="AU227" s="414">
        <f t="shared" si="45"/>
        <v>0</v>
      </c>
      <c r="AV227" s="414">
        <f t="shared" si="42"/>
        <v>0</v>
      </c>
      <c r="AW227" s="454"/>
      <c r="AX227" s="414"/>
      <c r="AY227" s="414"/>
      <c r="BG227" s="381"/>
    </row>
    <row r="228" spans="1:59" s="395" customFormat="1">
      <c r="A228" s="416" t="s">
        <v>167</v>
      </c>
      <c r="B228" s="398"/>
      <c r="D228" s="395">
        <f>(SUM(D86,D83,D50)/D218)*100</f>
        <v>41.441441441441441</v>
      </c>
      <c r="E228" s="395">
        <f t="shared" ref="E228:AR228" si="52">(SUM(E86,E83,E50)/E218)*100</f>
        <v>71.428571428571431</v>
      </c>
      <c r="F228" s="395">
        <f t="shared" si="52"/>
        <v>62.931034482758619</v>
      </c>
      <c r="G228" s="395">
        <f t="shared" si="52"/>
        <v>66.666666666666657</v>
      </c>
      <c r="H228" s="395">
        <f t="shared" si="52"/>
        <v>31.313131313131315</v>
      </c>
      <c r="I228" s="409">
        <f t="shared" si="52"/>
        <v>41.121495327102799</v>
      </c>
      <c r="J228" s="395">
        <f t="shared" si="52"/>
        <v>0</v>
      </c>
      <c r="K228" s="395">
        <f t="shared" si="52"/>
        <v>2.3255813953488373</v>
      </c>
      <c r="L228" s="395">
        <f t="shared" si="52"/>
        <v>2.9702970297029703</v>
      </c>
      <c r="M228" s="395">
        <f t="shared" si="52"/>
        <v>0</v>
      </c>
      <c r="N228" s="395">
        <f t="shared" si="52"/>
        <v>2.9411764705882351</v>
      </c>
      <c r="O228" s="395">
        <f t="shared" si="52"/>
        <v>0</v>
      </c>
      <c r="P228" s="409">
        <f t="shared" si="52"/>
        <v>2.912621359223301</v>
      </c>
      <c r="Q228" s="395">
        <f t="shared" si="52"/>
        <v>2.4691358024691357</v>
      </c>
      <c r="R228" s="395">
        <f t="shared" si="52"/>
        <v>0</v>
      </c>
      <c r="S228" s="395">
        <f t="shared" si="52"/>
        <v>1.3245033112582782</v>
      </c>
      <c r="T228" s="395">
        <f t="shared" si="52"/>
        <v>1.2658227848101267</v>
      </c>
      <c r="U228" s="395">
        <f t="shared" si="52"/>
        <v>0</v>
      </c>
      <c r="V228" s="395">
        <f t="shared" si="52"/>
        <v>1.7391304347826086</v>
      </c>
      <c r="W228" s="395">
        <f t="shared" si="52"/>
        <v>0.90909090909090906</v>
      </c>
      <c r="X228" s="395">
        <f t="shared" si="52"/>
        <v>5.161290322580645</v>
      </c>
      <c r="Y228" s="395">
        <f t="shared" si="52"/>
        <v>0.75187969924812026</v>
      </c>
      <c r="Z228" s="395">
        <f t="shared" si="52"/>
        <v>0</v>
      </c>
      <c r="AA228" s="395">
        <f t="shared" si="52"/>
        <v>0</v>
      </c>
      <c r="AB228" s="395">
        <f t="shared" si="52"/>
        <v>0.55865921787709494</v>
      </c>
      <c r="AC228" s="395">
        <f t="shared" si="52"/>
        <v>2.2123893805309733</v>
      </c>
      <c r="AD228" s="395">
        <f t="shared" si="52"/>
        <v>0</v>
      </c>
      <c r="AE228" s="395">
        <f t="shared" si="52"/>
        <v>0.43668122270742354</v>
      </c>
      <c r="AF228" s="395">
        <f t="shared" si="52"/>
        <v>0</v>
      </c>
      <c r="AG228" s="395">
        <f t="shared" si="52"/>
        <v>0</v>
      </c>
      <c r="AH228" s="395">
        <f t="shared" si="52"/>
        <v>0.65359477124183007</v>
      </c>
      <c r="AI228" s="395">
        <f t="shared" si="52"/>
        <v>0.73529411764705876</v>
      </c>
      <c r="AJ228" s="395">
        <f t="shared" si="52"/>
        <v>0.49504950495049505</v>
      </c>
      <c r="AK228" s="395">
        <f t="shared" si="52"/>
        <v>2.6086956521739131</v>
      </c>
      <c r="AL228" s="395">
        <f t="shared" si="52"/>
        <v>0</v>
      </c>
      <c r="AM228" s="395">
        <f t="shared" si="52"/>
        <v>10.179640718562874</v>
      </c>
      <c r="AN228" s="395">
        <f t="shared" si="52"/>
        <v>0.51020408163265307</v>
      </c>
      <c r="AO228" s="395">
        <f t="shared" si="52"/>
        <v>9.3406593406593412</v>
      </c>
      <c r="AP228" s="395">
        <f t="shared" si="52"/>
        <v>3.296703296703297</v>
      </c>
      <c r="AQ228" s="395">
        <f t="shared" si="52"/>
        <v>0</v>
      </c>
      <c r="AR228" s="409">
        <f t="shared" si="52"/>
        <v>4.4776119402985071</v>
      </c>
      <c r="AS228" s="414">
        <f t="shared" si="4"/>
        <v>9.1506842298478297</v>
      </c>
      <c r="AT228" s="414">
        <f t="shared" si="44"/>
        <v>52.483723443278713</v>
      </c>
      <c r="AU228" s="414">
        <f t="shared" si="45"/>
        <v>1.5928108935519063</v>
      </c>
      <c r="AV228" s="414">
        <f t="shared" si="42"/>
        <v>0.10917030567685589</v>
      </c>
      <c r="AW228" s="454"/>
      <c r="AX228" s="414"/>
      <c r="AY228" s="414"/>
      <c r="BG228" s="381"/>
    </row>
    <row r="229" spans="1:59" s="395" customFormat="1">
      <c r="A229" s="415"/>
      <c r="B229" s="398"/>
      <c r="I229" s="409"/>
      <c r="P229" s="409"/>
      <c r="AR229" s="409"/>
      <c r="AS229" s="414"/>
      <c r="AT229" s="414"/>
      <c r="AU229" s="414"/>
      <c r="AV229" s="381"/>
      <c r="BG229" s="381"/>
    </row>
    <row r="230" spans="1:59" s="395" customFormat="1">
      <c r="A230" s="417"/>
      <c r="B230" s="398"/>
      <c r="I230" s="409"/>
      <c r="J230" s="387"/>
      <c r="K230" s="387"/>
      <c r="L230" s="387"/>
      <c r="M230" s="387"/>
      <c r="N230" s="387"/>
      <c r="O230" s="387"/>
      <c r="P230" s="397"/>
      <c r="Q230" s="387"/>
      <c r="R230" s="387"/>
      <c r="S230" s="387"/>
      <c r="T230" s="387"/>
      <c r="U230" s="387"/>
      <c r="V230" s="387"/>
      <c r="W230" s="387"/>
      <c r="X230" s="387"/>
      <c r="Y230" s="387"/>
      <c r="Z230" s="387"/>
      <c r="AA230" s="387"/>
      <c r="AB230" s="387"/>
      <c r="AC230" s="387"/>
      <c r="AD230" s="387"/>
      <c r="AE230" s="387"/>
      <c r="AF230" s="387"/>
      <c r="AG230" s="387"/>
      <c r="AH230" s="387"/>
      <c r="AI230" s="387"/>
      <c r="AJ230" s="387"/>
      <c r="AK230" s="387"/>
      <c r="AL230" s="387"/>
      <c r="AM230" s="387"/>
      <c r="AN230" s="387"/>
      <c r="AO230" s="387"/>
      <c r="AP230" s="387"/>
      <c r="AQ230" s="387"/>
      <c r="AR230" s="397"/>
      <c r="AS230" s="414"/>
      <c r="AT230" s="414"/>
      <c r="AU230" s="414"/>
      <c r="AV230" s="381"/>
      <c r="AX230" s="387"/>
      <c r="AY230" s="387"/>
      <c r="AZ230" s="387"/>
      <c r="BA230" s="387"/>
      <c r="BB230" s="387"/>
      <c r="BC230" s="387"/>
      <c r="BG230" s="381"/>
    </row>
    <row r="231" spans="1:59" s="395" customFormat="1">
      <c r="A231" s="417" t="s">
        <v>656</v>
      </c>
      <c r="B231" s="398"/>
      <c r="D231" s="395">
        <f>SUM(D197:D202)</f>
        <v>88.24742268041237</v>
      </c>
      <c r="E231" s="395">
        <f t="shared" ref="E231:AR231" si="53">SUM(E197:E202)</f>
        <v>90.825688073394502</v>
      </c>
      <c r="F231" s="395">
        <f t="shared" si="53"/>
        <v>91.89765458422174</v>
      </c>
      <c r="G231" s="395">
        <f t="shared" si="53"/>
        <v>90.909090909090892</v>
      </c>
      <c r="H231" s="395">
        <f t="shared" si="53"/>
        <v>85.365853658536579</v>
      </c>
      <c r="I231" s="409">
        <f t="shared" si="53"/>
        <v>86.926605504587158</v>
      </c>
      <c r="J231" s="395">
        <f t="shared" si="53"/>
        <v>86.692759295499016</v>
      </c>
      <c r="K231" s="395">
        <f t="shared" si="53"/>
        <v>70.476190476190467</v>
      </c>
      <c r="L231" s="395">
        <f t="shared" si="53"/>
        <v>86.741573033707851</v>
      </c>
      <c r="M231" s="395">
        <f t="shared" si="53"/>
        <v>82.012847965738757</v>
      </c>
      <c r="N231" s="395">
        <f t="shared" si="53"/>
        <v>86.513994910941477</v>
      </c>
      <c r="O231" s="395">
        <f t="shared" si="53"/>
        <v>82.816229116945109</v>
      </c>
      <c r="P231" s="409">
        <f t="shared" si="53"/>
        <v>87.920792079207928</v>
      </c>
      <c r="Q231" s="395">
        <f t="shared" si="53"/>
        <v>68.129770992366417</v>
      </c>
      <c r="R231" s="395">
        <f t="shared" si="53"/>
        <v>87.947269303201509</v>
      </c>
      <c r="S231" s="395">
        <f t="shared" si="53"/>
        <v>85.242290748898682</v>
      </c>
      <c r="T231" s="395">
        <f t="shared" si="53"/>
        <v>64.979757085020239</v>
      </c>
      <c r="U231" s="395">
        <f t="shared" si="53"/>
        <v>85.468451242829829</v>
      </c>
      <c r="V231" s="395">
        <f t="shared" si="53"/>
        <v>87.67441860465118</v>
      </c>
      <c r="W231" s="395">
        <f t="shared" si="53"/>
        <v>79.95867768595042</v>
      </c>
      <c r="X231" s="395">
        <f t="shared" si="53"/>
        <v>71.526195899772205</v>
      </c>
      <c r="Y231" s="395">
        <f t="shared" si="53"/>
        <v>78.712871287128721</v>
      </c>
      <c r="Z231" s="395">
        <f t="shared" si="53"/>
        <v>86.607142857142861</v>
      </c>
      <c r="AA231" s="395">
        <f t="shared" si="53"/>
        <v>82.026768642447422</v>
      </c>
      <c r="AB231" s="395">
        <f t="shared" si="53"/>
        <v>92.10526315789474</v>
      </c>
      <c r="AC231" s="395">
        <f t="shared" si="53"/>
        <v>91.390728476821209</v>
      </c>
      <c r="AD231" s="395">
        <f t="shared" si="53"/>
        <v>87.628865979381445</v>
      </c>
      <c r="AE231" s="395">
        <f t="shared" si="53"/>
        <v>87.473903966597078</v>
      </c>
      <c r="AF231" s="395">
        <f t="shared" si="53"/>
        <v>90</v>
      </c>
      <c r="AG231" s="395">
        <f t="shared" si="53"/>
        <v>72.764227642276424</v>
      </c>
      <c r="AH231" s="395">
        <f t="shared" si="53"/>
        <v>82.117647058823536</v>
      </c>
      <c r="AI231" s="395">
        <f t="shared" si="53"/>
        <v>84.459459459459453</v>
      </c>
      <c r="AJ231" s="395">
        <f t="shared" si="53"/>
        <v>77.5</v>
      </c>
      <c r="AK231" s="395">
        <f t="shared" si="53"/>
        <v>80.651340996168585</v>
      </c>
      <c r="AL231" s="395">
        <f t="shared" si="53"/>
        <v>71.767241379310349</v>
      </c>
      <c r="AM231" s="395">
        <f t="shared" si="53"/>
        <v>63.489208633093519</v>
      </c>
      <c r="AN231" s="395">
        <f t="shared" si="53"/>
        <v>86.067415730337075</v>
      </c>
      <c r="AO231" s="395">
        <f t="shared" si="53"/>
        <v>84.758364312267659</v>
      </c>
      <c r="AP231" s="395">
        <f t="shared" si="53"/>
        <v>83.297180043383946</v>
      </c>
      <c r="AQ231" s="395">
        <f t="shared" si="53"/>
        <v>81.209503239740826</v>
      </c>
      <c r="AR231" s="409">
        <f t="shared" si="53"/>
        <v>69.617706237424542</v>
      </c>
      <c r="AS231" s="414">
        <f t="shared" si="4"/>
        <v>82.485813974411315</v>
      </c>
      <c r="AT231" s="414">
        <f>AVERAGE(D231:I231)</f>
        <v>89.028719235040555</v>
      </c>
      <c r="AU231" s="414">
        <f>AVERAGE(J231:P231)</f>
        <v>83.310626696890083</v>
      </c>
      <c r="AV231" s="381">
        <f>AVERAGE(AD231:AG231)</f>
        <v>84.466749397063737</v>
      </c>
      <c r="AX231" s="387"/>
      <c r="AY231" s="387"/>
      <c r="AZ231" s="387"/>
      <c r="BA231" s="387"/>
      <c r="BB231" s="387"/>
      <c r="BC231" s="387"/>
      <c r="BG231" s="381"/>
    </row>
    <row r="232" spans="1:59" s="395" customFormat="1">
      <c r="A232" s="417" t="s">
        <v>657</v>
      </c>
      <c r="B232" s="398"/>
      <c r="D232" s="395">
        <f>SUM(D203:D212)</f>
        <v>11.75257731958763</v>
      </c>
      <c r="E232" s="395">
        <f t="shared" ref="E232:AR232" si="54">SUM(E203:E212)</f>
        <v>9.1743119266055047</v>
      </c>
      <c r="F232" s="395">
        <f t="shared" si="54"/>
        <v>8.1023454157782524</v>
      </c>
      <c r="G232" s="395">
        <f t="shared" si="54"/>
        <v>9.0909090909090917</v>
      </c>
      <c r="H232" s="395">
        <f t="shared" si="54"/>
        <v>14.634146341463415</v>
      </c>
      <c r="I232" s="409">
        <f t="shared" si="54"/>
        <v>13.073394495412847</v>
      </c>
      <c r="J232" s="395">
        <f t="shared" si="54"/>
        <v>13.307240704500979</v>
      </c>
      <c r="K232" s="395">
        <f t="shared" si="54"/>
        <v>29.523809523809522</v>
      </c>
      <c r="L232" s="395">
        <f t="shared" si="54"/>
        <v>13.258426966292134</v>
      </c>
      <c r="M232" s="395">
        <f t="shared" si="54"/>
        <v>17.987152034261243</v>
      </c>
      <c r="N232" s="395">
        <f t="shared" si="54"/>
        <v>13.486005089058523</v>
      </c>
      <c r="O232" s="395">
        <f t="shared" si="54"/>
        <v>17.183770883054894</v>
      </c>
      <c r="P232" s="409">
        <f t="shared" si="54"/>
        <v>12.079207920792079</v>
      </c>
      <c r="Q232" s="395">
        <f t="shared" si="54"/>
        <v>31.87022900763359</v>
      </c>
      <c r="R232" s="395">
        <f t="shared" si="54"/>
        <v>12.052730696798495</v>
      </c>
      <c r="S232" s="395">
        <f t="shared" si="54"/>
        <v>14.757709251101321</v>
      </c>
      <c r="T232" s="395">
        <f t="shared" si="54"/>
        <v>35.020242914979754</v>
      </c>
      <c r="U232" s="395">
        <f t="shared" si="54"/>
        <v>14.531548757170173</v>
      </c>
      <c r="V232" s="395">
        <f t="shared" si="54"/>
        <v>12.325581395348838</v>
      </c>
      <c r="W232" s="395">
        <f t="shared" si="54"/>
        <v>20.041322314049587</v>
      </c>
      <c r="X232" s="395">
        <f t="shared" si="54"/>
        <v>28.473804100227792</v>
      </c>
      <c r="Y232" s="395">
        <f t="shared" si="54"/>
        <v>21.287128712871286</v>
      </c>
      <c r="Z232" s="395">
        <f t="shared" si="54"/>
        <v>13.392857142857141</v>
      </c>
      <c r="AA232" s="395">
        <f t="shared" si="54"/>
        <v>17.973231357552585</v>
      </c>
      <c r="AB232" s="395">
        <f t="shared" si="54"/>
        <v>7.8947368421052637</v>
      </c>
      <c r="AC232" s="395">
        <f t="shared" si="54"/>
        <v>8.6092715231788084</v>
      </c>
      <c r="AD232" s="395">
        <f t="shared" si="54"/>
        <v>12.371134020618555</v>
      </c>
      <c r="AE232" s="395">
        <f t="shared" si="54"/>
        <v>12.526096033402922</v>
      </c>
      <c r="AF232" s="395">
        <f t="shared" si="54"/>
        <v>10</v>
      </c>
      <c r="AG232" s="395">
        <f t="shared" si="54"/>
        <v>27.235772357723576</v>
      </c>
      <c r="AH232" s="395">
        <f t="shared" si="54"/>
        <v>17.882352941176467</v>
      </c>
      <c r="AI232" s="395">
        <f t="shared" si="54"/>
        <v>15.540540540540539</v>
      </c>
      <c r="AJ232" s="395">
        <f t="shared" si="54"/>
        <v>22.5</v>
      </c>
      <c r="AK232" s="395">
        <f t="shared" si="54"/>
        <v>19.348659003831415</v>
      </c>
      <c r="AL232" s="395">
        <f t="shared" si="54"/>
        <v>28.232758620689658</v>
      </c>
      <c r="AM232" s="395">
        <f t="shared" si="54"/>
        <v>36.510791366906474</v>
      </c>
      <c r="AN232" s="395">
        <f t="shared" si="54"/>
        <v>13.932584269662923</v>
      </c>
      <c r="AO232" s="395">
        <f t="shared" si="54"/>
        <v>15.241635687732341</v>
      </c>
      <c r="AP232" s="395">
        <f t="shared" si="54"/>
        <v>16.70281995661605</v>
      </c>
      <c r="AQ232" s="395">
        <f t="shared" si="54"/>
        <v>18.790496760259177</v>
      </c>
      <c r="AR232" s="409">
        <f t="shared" si="54"/>
        <v>30.382293762575451</v>
      </c>
      <c r="AS232" s="414">
        <f t="shared" si="4"/>
        <v>17.514186025588693</v>
      </c>
      <c r="AT232" s="414">
        <f>AVERAGE(D232:I232)</f>
        <v>10.971280764959458</v>
      </c>
      <c r="AU232" s="414">
        <f>AVERAGE(J232:P232)</f>
        <v>16.68937330310991</v>
      </c>
      <c r="AV232" s="381">
        <f>AVERAGE(AD232:AG232)</f>
        <v>15.533250602936263</v>
      </c>
      <c r="AX232" s="387"/>
      <c r="AY232" s="387"/>
      <c r="AZ232" s="387"/>
      <c r="BA232" s="387"/>
      <c r="BB232" s="387"/>
      <c r="BC232" s="387"/>
      <c r="BG232" s="381"/>
    </row>
    <row r="233" spans="1:59" s="395" customFormat="1">
      <c r="A233" s="417"/>
      <c r="B233" s="398"/>
      <c r="F233" s="387"/>
      <c r="G233" s="387"/>
      <c r="H233" s="387"/>
      <c r="I233" s="397"/>
      <c r="J233" s="387"/>
      <c r="K233" s="387"/>
      <c r="L233" s="387"/>
      <c r="M233" s="387"/>
      <c r="N233" s="387"/>
      <c r="O233" s="387"/>
      <c r="P233" s="397"/>
      <c r="Q233" s="387"/>
      <c r="R233" s="387"/>
      <c r="S233" s="387"/>
      <c r="T233" s="387"/>
      <c r="U233" s="387"/>
      <c r="AR233" s="409"/>
      <c r="AS233" s="414"/>
      <c r="AT233" s="414"/>
      <c r="AU233" s="414"/>
      <c r="AV233" s="381"/>
      <c r="BG233" s="381"/>
    </row>
    <row r="234" spans="1:59" s="395" customFormat="1">
      <c r="A234" s="415" t="s">
        <v>431</v>
      </c>
      <c r="B234" s="398"/>
      <c r="D234" s="422">
        <v>40</v>
      </c>
      <c r="E234" s="422">
        <v>39</v>
      </c>
      <c r="F234" s="422">
        <v>45</v>
      </c>
      <c r="G234" s="422">
        <v>46</v>
      </c>
      <c r="H234" s="422">
        <v>47</v>
      </c>
      <c r="I234" s="423">
        <v>50</v>
      </c>
      <c r="J234" s="422">
        <v>45</v>
      </c>
      <c r="K234" s="422">
        <v>50</v>
      </c>
      <c r="L234" s="422">
        <v>45</v>
      </c>
      <c r="M234" s="422">
        <v>48</v>
      </c>
      <c r="N234" s="422">
        <v>46</v>
      </c>
      <c r="O234" s="422">
        <v>40</v>
      </c>
      <c r="P234" s="423">
        <v>48</v>
      </c>
      <c r="Q234" s="422">
        <v>57</v>
      </c>
      <c r="R234" s="422">
        <v>46</v>
      </c>
      <c r="S234" s="422">
        <v>48</v>
      </c>
      <c r="T234" s="422">
        <v>55</v>
      </c>
      <c r="U234" s="422">
        <v>49</v>
      </c>
      <c r="V234" s="422">
        <v>54</v>
      </c>
      <c r="W234" s="422">
        <v>48</v>
      </c>
      <c r="X234" s="422">
        <v>55</v>
      </c>
      <c r="Y234" s="422">
        <v>60</v>
      </c>
      <c r="Z234" s="422">
        <v>54</v>
      </c>
      <c r="AA234" s="422">
        <v>57</v>
      </c>
      <c r="AB234" s="422">
        <v>51</v>
      </c>
      <c r="AC234" s="422">
        <v>53</v>
      </c>
      <c r="AD234" s="422">
        <v>49</v>
      </c>
      <c r="AE234" s="422">
        <v>52</v>
      </c>
      <c r="AF234" s="422">
        <v>51</v>
      </c>
      <c r="AG234" s="422">
        <v>59</v>
      </c>
      <c r="AH234" s="422">
        <v>57</v>
      </c>
      <c r="AI234" s="422">
        <v>51</v>
      </c>
      <c r="AJ234" s="422">
        <v>54</v>
      </c>
      <c r="AK234" s="422">
        <v>42</v>
      </c>
      <c r="AL234" s="422">
        <v>48</v>
      </c>
      <c r="AM234" s="422">
        <v>54</v>
      </c>
      <c r="AN234" s="422">
        <v>55</v>
      </c>
      <c r="AO234" s="422">
        <v>48</v>
      </c>
      <c r="AP234" s="422">
        <v>53</v>
      </c>
      <c r="AQ234" s="422">
        <v>46</v>
      </c>
      <c r="AR234" s="423">
        <v>61</v>
      </c>
      <c r="AS234" s="414"/>
      <c r="AT234" s="414"/>
      <c r="AU234" s="414"/>
      <c r="AV234" s="381"/>
      <c r="BG234" s="381"/>
    </row>
    <row r="235" spans="1:59" s="395" customFormat="1">
      <c r="A235" s="415" t="s">
        <v>432</v>
      </c>
      <c r="B235" s="398"/>
      <c r="D235" s="422">
        <v>485</v>
      </c>
      <c r="E235" s="422">
        <v>436</v>
      </c>
      <c r="F235" s="422">
        <v>469</v>
      </c>
      <c r="G235" s="422">
        <v>484</v>
      </c>
      <c r="H235" s="422">
        <v>451</v>
      </c>
      <c r="I235" s="423">
        <v>436</v>
      </c>
      <c r="J235" s="422">
        <v>511</v>
      </c>
      <c r="K235" s="422">
        <v>420</v>
      </c>
      <c r="L235" s="422">
        <v>445</v>
      </c>
      <c r="M235" s="422">
        <v>467</v>
      </c>
      <c r="N235" s="422">
        <v>393</v>
      </c>
      <c r="O235" s="422">
        <v>419</v>
      </c>
      <c r="P235" s="423">
        <v>505</v>
      </c>
      <c r="Q235" s="422">
        <v>524</v>
      </c>
      <c r="R235" s="422">
        <v>531</v>
      </c>
      <c r="S235" s="422">
        <v>454</v>
      </c>
      <c r="T235" s="422">
        <v>494</v>
      </c>
      <c r="U235" s="422">
        <v>523</v>
      </c>
      <c r="V235" s="422">
        <v>430</v>
      </c>
      <c r="W235" s="422">
        <v>484</v>
      </c>
      <c r="X235" s="422">
        <v>439</v>
      </c>
      <c r="Y235" s="422">
        <v>404</v>
      </c>
      <c r="Z235" s="422">
        <v>448</v>
      </c>
      <c r="AA235" s="422">
        <v>523</v>
      </c>
      <c r="AB235" s="422">
        <v>494</v>
      </c>
      <c r="AC235" s="422">
        <v>453</v>
      </c>
      <c r="AD235" s="422">
        <v>485</v>
      </c>
      <c r="AE235" s="422">
        <v>479</v>
      </c>
      <c r="AF235" s="422">
        <v>470</v>
      </c>
      <c r="AG235" s="422">
        <v>492</v>
      </c>
      <c r="AH235" s="422">
        <v>425</v>
      </c>
      <c r="AI235" s="422">
        <v>444</v>
      </c>
      <c r="AJ235" s="422">
        <v>480</v>
      </c>
      <c r="AK235" s="422">
        <v>522</v>
      </c>
      <c r="AL235" s="422">
        <v>464</v>
      </c>
      <c r="AM235" s="422">
        <v>556</v>
      </c>
      <c r="AN235" s="422">
        <v>445</v>
      </c>
      <c r="AO235" s="422">
        <v>538</v>
      </c>
      <c r="AP235" s="422">
        <v>461</v>
      </c>
      <c r="AQ235" s="422">
        <v>463</v>
      </c>
      <c r="AR235" s="423">
        <v>497</v>
      </c>
      <c r="AS235" s="414"/>
      <c r="AT235" s="414"/>
      <c r="AU235" s="414"/>
      <c r="AV235" s="381"/>
      <c r="BG235" s="381"/>
    </row>
    <row r="236" spans="1:59" s="395" customFormat="1">
      <c r="A236" s="415" t="s">
        <v>433</v>
      </c>
      <c r="B236" s="398"/>
      <c r="D236" s="422">
        <v>0.17510000000000001</v>
      </c>
      <c r="E236" s="422">
        <v>0.12529999999999999</v>
      </c>
      <c r="F236" s="422">
        <v>0.13420000000000001</v>
      </c>
      <c r="G236" s="422">
        <v>0.12039999999999999</v>
      </c>
      <c r="H236" s="422">
        <v>9.7989999999999994E-2</v>
      </c>
      <c r="I236" s="423">
        <v>7.4609999999999996E-2</v>
      </c>
      <c r="J236" s="422">
        <v>0.14680000000000001</v>
      </c>
      <c r="K236" s="422">
        <v>6.1370000000000001E-2</v>
      </c>
      <c r="L236" s="422">
        <v>0.1182</v>
      </c>
      <c r="M236" s="422">
        <v>0.12989999999999999</v>
      </c>
      <c r="N236" s="422">
        <v>0.14829999999999999</v>
      </c>
      <c r="O236" s="422">
        <v>0.1018</v>
      </c>
      <c r="P236" s="423">
        <v>9.2829999999999996E-2</v>
      </c>
      <c r="Q236" s="422">
        <v>4.3950000000000003E-2</v>
      </c>
      <c r="R236" s="422">
        <v>6.9690000000000002E-2</v>
      </c>
      <c r="S236" s="422">
        <v>7.5300000000000006E-2</v>
      </c>
      <c r="T236" s="422">
        <v>3.5209999999999998E-2</v>
      </c>
      <c r="U236" s="422">
        <v>9.6280000000000004E-2</v>
      </c>
      <c r="V236" s="422">
        <v>9.7559999999999994E-2</v>
      </c>
      <c r="W236" s="422">
        <v>6.2759999999999996E-2</v>
      </c>
      <c r="X236" s="422">
        <v>3.7339999999999998E-2</v>
      </c>
      <c r="Y236" s="422">
        <v>6.4579999999999999E-2</v>
      </c>
      <c r="Z236" s="422">
        <v>7.2690000000000005E-2</v>
      </c>
      <c r="AA236" s="422">
        <v>5.9549999999999999E-2</v>
      </c>
      <c r="AB236" s="422">
        <v>7.4109999999999995E-2</v>
      </c>
      <c r="AC236" s="422">
        <v>7.1919999999999998E-2</v>
      </c>
      <c r="AD236" s="422">
        <v>7.3499999999999996E-2</v>
      </c>
      <c r="AE236" s="422">
        <v>0.1152</v>
      </c>
      <c r="AF236" s="422">
        <v>7.9299999999999995E-2</v>
      </c>
      <c r="AG236" s="422">
        <v>7.6179999999999998E-2</v>
      </c>
      <c r="AH236" s="422">
        <v>9.0380000000000002E-2</v>
      </c>
      <c r="AI236" s="422">
        <v>6.5780000000000005E-2</v>
      </c>
      <c r="AJ236" s="422">
        <v>6.9339999999999999E-2</v>
      </c>
      <c r="AK236" s="422">
        <v>7.1510000000000004E-2</v>
      </c>
      <c r="AL236" s="422">
        <v>5.4429999999999999E-2</v>
      </c>
      <c r="AM236" s="422">
        <v>5.2749999999999998E-2</v>
      </c>
      <c r="AN236" s="422">
        <v>7.4349999999999999E-2</v>
      </c>
      <c r="AO236" s="422">
        <v>6.053E-2</v>
      </c>
      <c r="AP236" s="422">
        <v>7.6569999999999999E-2</v>
      </c>
      <c r="AQ236" s="422">
        <v>6.9199999999999998E-2</v>
      </c>
      <c r="AR236" s="423">
        <v>3.773E-2</v>
      </c>
      <c r="AS236" s="414"/>
      <c r="AT236" s="414"/>
      <c r="AU236" s="414"/>
      <c r="AV236" s="381"/>
      <c r="BG236" s="381"/>
    </row>
    <row r="237" spans="1:59" s="395" customFormat="1">
      <c r="A237" s="415" t="s">
        <v>434</v>
      </c>
      <c r="B237" s="398"/>
      <c r="D237" s="422">
        <v>0.82489999999999997</v>
      </c>
      <c r="E237" s="422">
        <v>0.87470000000000003</v>
      </c>
      <c r="F237" s="422">
        <v>0.86580000000000001</v>
      </c>
      <c r="G237" s="422">
        <v>0.87960000000000005</v>
      </c>
      <c r="H237" s="422">
        <v>0.90200000000000002</v>
      </c>
      <c r="I237" s="423">
        <v>0.9254</v>
      </c>
      <c r="J237" s="422">
        <v>0.85319999999999996</v>
      </c>
      <c r="K237" s="422">
        <v>0.93859999999999999</v>
      </c>
      <c r="L237" s="422">
        <v>0.88180000000000003</v>
      </c>
      <c r="M237" s="422">
        <v>0.87009999999999998</v>
      </c>
      <c r="N237" s="422">
        <v>0.85170000000000001</v>
      </c>
      <c r="O237" s="422">
        <v>0.8982</v>
      </c>
      <c r="P237" s="423">
        <v>0.90720000000000001</v>
      </c>
      <c r="Q237" s="422">
        <v>0.95599999999999996</v>
      </c>
      <c r="R237" s="422">
        <v>0.93030000000000002</v>
      </c>
      <c r="S237" s="422">
        <v>0.92469999999999997</v>
      </c>
      <c r="T237" s="422">
        <v>0.96479999999999999</v>
      </c>
      <c r="U237" s="422">
        <v>0.90369999999999995</v>
      </c>
      <c r="V237" s="422">
        <v>0.90239999999999998</v>
      </c>
      <c r="W237" s="422">
        <v>0.93720000000000003</v>
      </c>
      <c r="X237" s="422">
        <v>0.9627</v>
      </c>
      <c r="Y237" s="422">
        <v>0.93540000000000001</v>
      </c>
      <c r="Z237" s="422">
        <v>0.92730000000000001</v>
      </c>
      <c r="AA237" s="422">
        <v>0.94040000000000001</v>
      </c>
      <c r="AB237" s="422">
        <v>0.92589999999999995</v>
      </c>
      <c r="AC237" s="422">
        <v>0.92810000000000004</v>
      </c>
      <c r="AD237" s="422">
        <v>0.92649999999999999</v>
      </c>
      <c r="AE237" s="422">
        <v>0.88480000000000003</v>
      </c>
      <c r="AF237" s="422">
        <v>0.92069999999999996</v>
      </c>
      <c r="AG237" s="422">
        <v>0.92379999999999995</v>
      </c>
      <c r="AH237" s="422">
        <v>0.90959999999999996</v>
      </c>
      <c r="AI237" s="422">
        <v>0.93420000000000003</v>
      </c>
      <c r="AJ237" s="422">
        <v>0.93069999999999997</v>
      </c>
      <c r="AK237" s="422">
        <v>0.92849999999999999</v>
      </c>
      <c r="AL237" s="422">
        <v>0.9456</v>
      </c>
      <c r="AM237" s="422">
        <v>0.94730000000000003</v>
      </c>
      <c r="AN237" s="422">
        <v>0.92569999999999997</v>
      </c>
      <c r="AO237" s="422">
        <v>0.9395</v>
      </c>
      <c r="AP237" s="422">
        <v>0.9234</v>
      </c>
      <c r="AQ237" s="422">
        <v>0.93079999999999996</v>
      </c>
      <c r="AR237" s="423">
        <v>0.96230000000000004</v>
      </c>
      <c r="AS237" s="414"/>
      <c r="AT237" s="414"/>
      <c r="AU237" s="414"/>
      <c r="AV237" s="381"/>
      <c r="BG237" s="381"/>
    </row>
    <row r="238" spans="1:59" s="395" customFormat="1">
      <c r="A238" s="415" t="s">
        <v>435</v>
      </c>
      <c r="B238" s="398"/>
      <c r="D238" s="422">
        <v>2.4689999999999999</v>
      </c>
      <c r="E238" s="422">
        <v>2.6110000000000002</v>
      </c>
      <c r="F238" s="422">
        <v>2.5760000000000001</v>
      </c>
      <c r="G238" s="422">
        <v>2.7229999999999999</v>
      </c>
      <c r="H238" s="422">
        <v>2.9340000000000002</v>
      </c>
      <c r="I238" s="423">
        <v>3.0470000000000002</v>
      </c>
      <c r="J238" s="422">
        <v>2.7730000000000001</v>
      </c>
      <c r="K238" s="422">
        <v>3.2480000000000002</v>
      </c>
      <c r="L238" s="422">
        <v>2.9009999999999998</v>
      </c>
      <c r="M238" s="422">
        <v>2.867</v>
      </c>
      <c r="N238" s="422">
        <v>2.83</v>
      </c>
      <c r="O238" s="422">
        <v>2.931</v>
      </c>
      <c r="P238" s="423">
        <v>3.06</v>
      </c>
      <c r="Q238" s="422">
        <v>3.4620000000000002</v>
      </c>
      <c r="R238" s="422">
        <v>3.16</v>
      </c>
      <c r="S238" s="422">
        <v>3.1539999999999999</v>
      </c>
      <c r="T238" s="422">
        <v>3.6349999999999998</v>
      </c>
      <c r="U238" s="422">
        <v>2.9950000000000001</v>
      </c>
      <c r="V238" s="422">
        <v>3.0579999999999998</v>
      </c>
      <c r="W238" s="422">
        <v>3.2919999999999998</v>
      </c>
      <c r="X238" s="422">
        <v>3.601</v>
      </c>
      <c r="Y238" s="422">
        <v>3.3180000000000001</v>
      </c>
      <c r="Z238" s="422">
        <v>3.2450000000000001</v>
      </c>
      <c r="AA238" s="422">
        <v>3.2589999999999999</v>
      </c>
      <c r="AB238" s="422">
        <v>3.121</v>
      </c>
      <c r="AC238" s="422">
        <v>3.18</v>
      </c>
      <c r="AD238" s="422">
        <v>3.1949999999999998</v>
      </c>
      <c r="AE238" s="422">
        <v>2.9390000000000001</v>
      </c>
      <c r="AF238" s="422">
        <v>3.1440000000000001</v>
      </c>
      <c r="AG238" s="422">
        <v>3.2530000000000001</v>
      </c>
      <c r="AH238" s="422">
        <v>3.0939999999999999</v>
      </c>
      <c r="AI238" s="422">
        <v>3.202</v>
      </c>
      <c r="AJ238" s="422">
        <v>3.1749999999999998</v>
      </c>
      <c r="AK238" s="422">
        <v>3.07</v>
      </c>
      <c r="AL238" s="422">
        <v>3.2930000000000001</v>
      </c>
      <c r="AM238" s="422">
        <v>3.3530000000000002</v>
      </c>
      <c r="AN238" s="422">
        <v>3.2330000000000001</v>
      </c>
      <c r="AO238" s="422">
        <v>3.1829999999999998</v>
      </c>
      <c r="AP238" s="422">
        <v>3.1309999999999998</v>
      </c>
      <c r="AQ238" s="422">
        <v>3.169</v>
      </c>
      <c r="AR238" s="423">
        <v>3.5939999999999999</v>
      </c>
      <c r="AS238" s="414"/>
      <c r="AT238" s="414"/>
      <c r="AU238" s="414"/>
      <c r="AV238" s="381"/>
      <c r="BG238" s="381"/>
    </row>
    <row r="239" spans="1:59" s="395" customFormat="1">
      <c r="A239" s="415" t="s">
        <v>436</v>
      </c>
      <c r="B239" s="398"/>
      <c r="D239" s="422">
        <v>0.29520000000000002</v>
      </c>
      <c r="E239" s="422">
        <v>0.34889999999999999</v>
      </c>
      <c r="F239" s="422">
        <v>0.29220000000000002</v>
      </c>
      <c r="G239" s="422">
        <v>0.33110000000000001</v>
      </c>
      <c r="H239" s="422">
        <v>0.4002</v>
      </c>
      <c r="I239" s="423">
        <v>0.42109999999999997</v>
      </c>
      <c r="J239" s="422">
        <v>0.35549999999999998</v>
      </c>
      <c r="K239" s="422">
        <v>0.51480000000000004</v>
      </c>
      <c r="L239" s="422">
        <v>0.40429999999999999</v>
      </c>
      <c r="M239" s="422">
        <v>0.36649999999999999</v>
      </c>
      <c r="N239" s="422">
        <v>0.36830000000000002</v>
      </c>
      <c r="O239" s="422">
        <v>0.46870000000000001</v>
      </c>
      <c r="P239" s="423">
        <v>0.44450000000000001</v>
      </c>
      <c r="Q239" s="422">
        <v>0.5595</v>
      </c>
      <c r="R239" s="422">
        <v>0.51259999999999994</v>
      </c>
      <c r="S239" s="422">
        <v>0.48809999999999998</v>
      </c>
      <c r="T239" s="422">
        <v>0.68930000000000002</v>
      </c>
      <c r="U239" s="422">
        <v>0.40810000000000002</v>
      </c>
      <c r="V239" s="422">
        <v>0.39429999999999998</v>
      </c>
      <c r="W239" s="422">
        <v>0.5605</v>
      </c>
      <c r="X239" s="422">
        <v>0.66590000000000005</v>
      </c>
      <c r="Y239" s="422">
        <v>0.46029999999999999</v>
      </c>
      <c r="Z239" s="422">
        <v>0.4753</v>
      </c>
      <c r="AA239" s="422">
        <v>0.45629999999999998</v>
      </c>
      <c r="AB239" s="422">
        <v>0.44450000000000001</v>
      </c>
      <c r="AC239" s="422">
        <v>0.45350000000000001</v>
      </c>
      <c r="AD239" s="422">
        <v>0.49809999999999999</v>
      </c>
      <c r="AE239" s="422">
        <v>0.36349999999999999</v>
      </c>
      <c r="AF239" s="422">
        <v>0.45500000000000002</v>
      </c>
      <c r="AG239" s="422">
        <v>0.43859999999999999</v>
      </c>
      <c r="AH239" s="422">
        <v>0.38700000000000001</v>
      </c>
      <c r="AI239" s="422">
        <v>0.48209999999999997</v>
      </c>
      <c r="AJ239" s="422">
        <v>0.44290000000000002</v>
      </c>
      <c r="AK239" s="422">
        <v>0.51280000000000003</v>
      </c>
      <c r="AL239" s="422">
        <v>0.56079999999999997</v>
      </c>
      <c r="AM239" s="422">
        <v>0.52949999999999997</v>
      </c>
      <c r="AN239" s="422">
        <v>0.4612</v>
      </c>
      <c r="AO239" s="422">
        <v>0.50260000000000005</v>
      </c>
      <c r="AP239" s="422">
        <v>0.43209999999999998</v>
      </c>
      <c r="AQ239" s="422">
        <v>0.51680000000000004</v>
      </c>
      <c r="AR239" s="423">
        <v>0.59619999999999995</v>
      </c>
      <c r="AS239" s="414"/>
      <c r="AT239" s="414"/>
      <c r="AU239" s="414"/>
      <c r="AV239" s="381"/>
      <c r="BG239" s="381"/>
    </row>
    <row r="240" spans="1:59" s="395" customFormat="1">
      <c r="A240" s="415" t="s">
        <v>437</v>
      </c>
      <c r="B240" s="398"/>
      <c r="D240" s="422">
        <v>2.3420000000000001</v>
      </c>
      <c r="E240" s="422">
        <v>2.4700000000000002</v>
      </c>
      <c r="F240" s="422">
        <v>2.4350000000000001</v>
      </c>
      <c r="G240" s="422">
        <v>2.5779999999999998</v>
      </c>
      <c r="H240" s="422">
        <v>2.7730000000000001</v>
      </c>
      <c r="I240" s="423">
        <v>2.8740000000000001</v>
      </c>
      <c r="J240" s="422">
        <v>2.6269999999999998</v>
      </c>
      <c r="K240" s="422">
        <v>3.0569999999999999</v>
      </c>
      <c r="L240" s="422">
        <v>2.7389999999999999</v>
      </c>
      <c r="M240" s="422">
        <v>2.7069999999999999</v>
      </c>
      <c r="N240" s="422">
        <v>2.649</v>
      </c>
      <c r="O240" s="422">
        <v>2.774</v>
      </c>
      <c r="P240" s="423">
        <v>2.903</v>
      </c>
      <c r="Q240" s="422">
        <v>3.282</v>
      </c>
      <c r="R240" s="422">
        <v>3.0110000000000001</v>
      </c>
      <c r="S240" s="422">
        <v>2.9809999999999999</v>
      </c>
      <c r="T240" s="422">
        <v>3.4390000000000001</v>
      </c>
      <c r="U240" s="422">
        <v>2.843</v>
      </c>
      <c r="V240" s="422">
        <v>2.8679999999999999</v>
      </c>
      <c r="W240" s="422">
        <v>3.121</v>
      </c>
      <c r="X240" s="422">
        <v>3.3889999999999998</v>
      </c>
      <c r="Y240" s="422">
        <v>3.0979999999999999</v>
      </c>
      <c r="Z240" s="422">
        <v>3.0539999999999998</v>
      </c>
      <c r="AA240" s="422">
        <v>3.0859999999999999</v>
      </c>
      <c r="AB240" s="422">
        <v>2.956</v>
      </c>
      <c r="AC240" s="422">
        <v>2.9980000000000002</v>
      </c>
      <c r="AD240" s="422">
        <v>3.024</v>
      </c>
      <c r="AE240" s="422">
        <v>2.7709999999999999</v>
      </c>
      <c r="AF240" s="422">
        <v>2.9689999999999999</v>
      </c>
      <c r="AG240" s="422">
        <v>3.0640000000000001</v>
      </c>
      <c r="AH240" s="422">
        <v>2.8959999999999999</v>
      </c>
      <c r="AI240" s="422">
        <v>3.0209999999999999</v>
      </c>
      <c r="AJ240" s="422">
        <v>3</v>
      </c>
      <c r="AK240" s="422">
        <v>2.9289999999999998</v>
      </c>
      <c r="AL240" s="422">
        <v>3.1190000000000002</v>
      </c>
      <c r="AM240" s="422">
        <v>3.1890000000000001</v>
      </c>
      <c r="AN240" s="422">
        <v>3.0390000000000001</v>
      </c>
      <c r="AO240" s="422">
        <v>3.0339999999999998</v>
      </c>
      <c r="AP240" s="422">
        <v>2.9550000000000001</v>
      </c>
      <c r="AQ240" s="422">
        <v>3.004</v>
      </c>
      <c r="AR240" s="423">
        <v>3.3929999999999998</v>
      </c>
      <c r="AS240" s="414"/>
      <c r="AT240" s="414"/>
      <c r="AU240" s="414"/>
      <c r="AV240" s="381"/>
      <c r="BG240" s="381"/>
    </row>
    <row r="241" spans="1:59" s="395" customFormat="1">
      <c r="A241" s="415" t="s">
        <v>438</v>
      </c>
      <c r="B241" s="398"/>
      <c r="D241" s="422">
        <v>1.8160000000000001</v>
      </c>
      <c r="E241" s="422">
        <v>1.8680000000000001</v>
      </c>
      <c r="F241" s="422">
        <v>2.0779999999999998</v>
      </c>
      <c r="G241" s="422">
        <v>2.0910000000000002</v>
      </c>
      <c r="H241" s="422">
        <v>2.2130000000000001</v>
      </c>
      <c r="I241" s="423">
        <v>2.395</v>
      </c>
      <c r="J241" s="422">
        <v>1.9910000000000001</v>
      </c>
      <c r="K241" s="422">
        <v>2.44</v>
      </c>
      <c r="L241" s="422">
        <v>2.133</v>
      </c>
      <c r="M241" s="422">
        <v>2.2210000000000001</v>
      </c>
      <c r="N241" s="422">
        <v>2.3199999999999998</v>
      </c>
      <c r="O241" s="422">
        <v>1.954</v>
      </c>
      <c r="P241" s="423">
        <v>2.1360000000000001</v>
      </c>
      <c r="Q241" s="422">
        <v>2.4900000000000002</v>
      </c>
      <c r="R241" s="422">
        <v>1.996</v>
      </c>
      <c r="S241" s="422">
        <v>2.2530000000000001</v>
      </c>
      <c r="T241" s="422">
        <v>2.4750000000000001</v>
      </c>
      <c r="U241" s="422">
        <v>2.1429999999999998</v>
      </c>
      <c r="V241" s="422">
        <v>2.6040000000000001</v>
      </c>
      <c r="W241" s="422">
        <v>2.1819999999999999</v>
      </c>
      <c r="X241" s="422">
        <v>2.625</v>
      </c>
      <c r="Y241" s="422">
        <v>2.9849999999999999</v>
      </c>
      <c r="Z241" s="422">
        <v>2.5510000000000002</v>
      </c>
      <c r="AA241" s="422">
        <v>2.492</v>
      </c>
      <c r="AB241" s="422">
        <v>2.2949999999999999</v>
      </c>
      <c r="AC241" s="422">
        <v>2.4900000000000002</v>
      </c>
      <c r="AD241" s="422">
        <v>2.2250000000000001</v>
      </c>
      <c r="AE241" s="422">
        <v>2.3759999999999999</v>
      </c>
      <c r="AF241" s="422">
        <v>2.3519999999999999</v>
      </c>
      <c r="AG241" s="422">
        <v>2.66</v>
      </c>
      <c r="AH241" s="422">
        <v>2.7650000000000001</v>
      </c>
      <c r="AI241" s="422">
        <v>2.42</v>
      </c>
      <c r="AJ241" s="422">
        <v>2.4649999999999999</v>
      </c>
      <c r="AK241" s="422">
        <v>1.8380000000000001</v>
      </c>
      <c r="AL241" s="422">
        <v>2.2280000000000002</v>
      </c>
      <c r="AM241" s="422">
        <v>2.29</v>
      </c>
      <c r="AN241" s="422">
        <v>2.6070000000000002</v>
      </c>
      <c r="AO241" s="422">
        <v>2.069</v>
      </c>
      <c r="AP241" s="422">
        <v>2.468</v>
      </c>
      <c r="AQ241" s="422">
        <v>2.1379999999999999</v>
      </c>
      <c r="AR241" s="423">
        <v>2.7360000000000002</v>
      </c>
      <c r="AS241" s="414"/>
      <c r="AT241" s="414"/>
      <c r="AU241" s="414"/>
      <c r="AV241" s="381"/>
      <c r="BG241" s="381"/>
    </row>
    <row r="242" spans="1:59" s="395" customFormat="1">
      <c r="A242" s="415" t="s">
        <v>439</v>
      </c>
      <c r="B242" s="398"/>
      <c r="D242" s="422">
        <v>6.306</v>
      </c>
      <c r="E242" s="422">
        <v>6.2519999999999998</v>
      </c>
      <c r="F242" s="422">
        <v>7.1539999999999999</v>
      </c>
      <c r="G242" s="422">
        <v>7.2789999999999999</v>
      </c>
      <c r="H242" s="422">
        <v>7.5270000000000001</v>
      </c>
      <c r="I242" s="423">
        <v>8.0619999999999994</v>
      </c>
      <c r="J242" s="422">
        <v>7.0549999999999997</v>
      </c>
      <c r="K242" s="422">
        <v>8.1120000000000001</v>
      </c>
      <c r="L242" s="422">
        <v>7.2149999999999999</v>
      </c>
      <c r="M242" s="422">
        <v>7.6470000000000002</v>
      </c>
      <c r="N242" s="422">
        <v>7.5330000000000004</v>
      </c>
      <c r="O242" s="422">
        <v>6.4589999999999996</v>
      </c>
      <c r="P242" s="423">
        <v>7.5510000000000002</v>
      </c>
      <c r="Q242" s="422">
        <v>8.9440000000000008</v>
      </c>
      <c r="R242" s="422">
        <v>7.1719999999999997</v>
      </c>
      <c r="S242" s="422">
        <v>7.6820000000000004</v>
      </c>
      <c r="T242" s="422">
        <v>8.7059999999999995</v>
      </c>
      <c r="U242" s="422">
        <v>7.6680000000000001</v>
      </c>
      <c r="V242" s="422">
        <v>8.74</v>
      </c>
      <c r="W242" s="422">
        <v>7.6029999999999998</v>
      </c>
      <c r="X242" s="422">
        <v>8.875</v>
      </c>
      <c r="Y242" s="422">
        <v>9.8309999999999995</v>
      </c>
      <c r="Z242" s="422">
        <v>8.6820000000000004</v>
      </c>
      <c r="AA242" s="422">
        <v>8.9459999999999997</v>
      </c>
      <c r="AB242" s="422">
        <v>8.0609999999999999</v>
      </c>
      <c r="AC242" s="422">
        <v>8.5020000000000007</v>
      </c>
      <c r="AD242" s="422">
        <v>7.7619999999999996</v>
      </c>
      <c r="AE242" s="422">
        <v>8.2639999999999993</v>
      </c>
      <c r="AF242" s="422">
        <v>8.1259999999999994</v>
      </c>
      <c r="AG242" s="422">
        <v>9.3569999999999993</v>
      </c>
      <c r="AH242" s="422">
        <v>9.2530000000000001</v>
      </c>
      <c r="AI242" s="422">
        <v>8.202</v>
      </c>
      <c r="AJ242" s="422">
        <v>8.5850000000000009</v>
      </c>
      <c r="AK242" s="422">
        <v>6.5519999999999996</v>
      </c>
      <c r="AL242" s="422">
        <v>7.6550000000000002</v>
      </c>
      <c r="AM242" s="422">
        <v>8.3849999999999998</v>
      </c>
      <c r="AN242" s="422">
        <v>8.8550000000000004</v>
      </c>
      <c r="AO242" s="422">
        <v>7.4749999999999996</v>
      </c>
      <c r="AP242" s="422">
        <v>8.4779999999999998</v>
      </c>
      <c r="AQ242" s="422">
        <v>7.3319999999999999</v>
      </c>
      <c r="AR242" s="423">
        <v>9.6639999999999997</v>
      </c>
      <c r="AS242" s="414"/>
      <c r="AT242" s="414"/>
      <c r="AU242" s="414"/>
      <c r="AV242" s="381"/>
      <c r="BG242" s="381"/>
    </row>
    <row r="243" spans="1:59" s="395" customFormat="1">
      <c r="A243" s="415" t="s">
        <v>440</v>
      </c>
      <c r="B243" s="398"/>
      <c r="D243" s="422">
        <v>0.66920000000000002</v>
      </c>
      <c r="E243" s="422">
        <v>0.71260000000000001</v>
      </c>
      <c r="F243" s="422">
        <v>0.67679999999999996</v>
      </c>
      <c r="G243" s="422">
        <v>0.71130000000000004</v>
      </c>
      <c r="H243" s="422">
        <v>0.7621</v>
      </c>
      <c r="I243" s="423">
        <v>0.77890000000000004</v>
      </c>
      <c r="J243" s="422">
        <v>0.72829999999999995</v>
      </c>
      <c r="K243" s="422">
        <v>0.83030000000000004</v>
      </c>
      <c r="L243" s="422">
        <v>0.7621</v>
      </c>
      <c r="M243" s="422">
        <v>0.74070000000000003</v>
      </c>
      <c r="N243" s="422">
        <v>0.73909999999999998</v>
      </c>
      <c r="O243" s="422">
        <v>0.79459999999999997</v>
      </c>
      <c r="P243" s="423">
        <v>0.79049999999999998</v>
      </c>
      <c r="Q243" s="422">
        <v>0.85640000000000005</v>
      </c>
      <c r="R243" s="422">
        <v>0.82550000000000001</v>
      </c>
      <c r="S243" s="422">
        <v>0.81469999999999998</v>
      </c>
      <c r="T243" s="422">
        <v>0.90710000000000002</v>
      </c>
      <c r="U243" s="422">
        <v>0.76970000000000005</v>
      </c>
      <c r="V243" s="422">
        <v>0.76670000000000005</v>
      </c>
      <c r="W243" s="422">
        <v>0.85050000000000003</v>
      </c>
      <c r="X243" s="422">
        <v>0.89849999999999997</v>
      </c>
      <c r="Y243" s="422">
        <v>0.8105</v>
      </c>
      <c r="Z243" s="422">
        <v>0.8135</v>
      </c>
      <c r="AA243" s="422">
        <v>0.80600000000000005</v>
      </c>
      <c r="AB243" s="422">
        <v>0.79379999999999995</v>
      </c>
      <c r="AC243" s="422">
        <v>0.80079999999999996</v>
      </c>
      <c r="AD243" s="422">
        <v>0.82089999999999996</v>
      </c>
      <c r="AE243" s="422">
        <v>0.74390000000000001</v>
      </c>
      <c r="AF243" s="422">
        <v>0.79969999999999997</v>
      </c>
      <c r="AG243" s="422">
        <v>0.79779999999999995</v>
      </c>
      <c r="AH243" s="422">
        <v>0.76519999999999999</v>
      </c>
      <c r="AI243" s="422">
        <v>0.81440000000000001</v>
      </c>
      <c r="AJ243" s="422">
        <v>0.79579999999999995</v>
      </c>
      <c r="AK243" s="422">
        <v>0.82130000000000003</v>
      </c>
      <c r="AL243" s="422">
        <v>0.85060000000000002</v>
      </c>
      <c r="AM243" s="422">
        <v>0.84060000000000001</v>
      </c>
      <c r="AN243" s="422">
        <v>0.80689999999999995</v>
      </c>
      <c r="AO243" s="422">
        <v>0.82230000000000003</v>
      </c>
      <c r="AP243" s="422">
        <v>0.78869999999999996</v>
      </c>
      <c r="AQ243" s="422">
        <v>0.8276</v>
      </c>
      <c r="AR243" s="423">
        <v>0.87419999999999998</v>
      </c>
      <c r="AS243" s="414"/>
      <c r="AT243" s="414"/>
      <c r="AU243" s="414"/>
      <c r="AV243" s="381"/>
      <c r="BG243" s="381"/>
    </row>
    <row r="244" spans="1:59" s="395" customFormat="1">
      <c r="A244" s="415" t="s">
        <v>441</v>
      </c>
      <c r="B244" s="398"/>
      <c r="D244" s="422">
        <v>10.34</v>
      </c>
      <c r="E244" s="422">
        <v>10.36</v>
      </c>
      <c r="F244" s="422">
        <v>12.26</v>
      </c>
      <c r="G244" s="422">
        <v>12.49</v>
      </c>
      <c r="H244" s="422">
        <v>13.2</v>
      </c>
      <c r="I244" s="423">
        <v>14.57</v>
      </c>
      <c r="J244" s="422">
        <v>11.89</v>
      </c>
      <c r="K244" s="422">
        <v>14.79</v>
      </c>
      <c r="L244" s="422">
        <v>12.5</v>
      </c>
      <c r="M244" s="422">
        <v>13.41</v>
      </c>
      <c r="N244" s="422">
        <v>13.51</v>
      </c>
      <c r="O244" s="422">
        <v>10.88</v>
      </c>
      <c r="P244" s="423">
        <v>13.03</v>
      </c>
      <c r="Q244" s="422">
        <v>16.27</v>
      </c>
      <c r="R244" s="422">
        <v>12.09</v>
      </c>
      <c r="S244" s="422">
        <v>13.56</v>
      </c>
      <c r="T244" s="422">
        <v>15.84</v>
      </c>
      <c r="U244" s="422">
        <v>13.24</v>
      </c>
      <c r="V244" s="422">
        <v>16.32</v>
      </c>
      <c r="W244" s="422">
        <v>13.24</v>
      </c>
      <c r="X244" s="422">
        <v>16.61</v>
      </c>
      <c r="Y244" s="422">
        <v>19.489999999999998</v>
      </c>
      <c r="Z244" s="422">
        <v>16.05</v>
      </c>
      <c r="AA244" s="422">
        <v>16.29</v>
      </c>
      <c r="AB244" s="422">
        <v>14.28</v>
      </c>
      <c r="AC244" s="422">
        <v>15.57</v>
      </c>
      <c r="AD244" s="422">
        <v>13.61</v>
      </c>
      <c r="AE244" s="422">
        <v>14.84</v>
      </c>
      <c r="AF244" s="422">
        <v>14.55</v>
      </c>
      <c r="AG244" s="422">
        <v>17.5</v>
      </c>
      <c r="AH244" s="422">
        <v>17.71</v>
      </c>
      <c r="AI244" s="422">
        <v>14.87</v>
      </c>
      <c r="AJ244" s="422">
        <v>15.62</v>
      </c>
      <c r="AK244" s="422">
        <v>10.76</v>
      </c>
      <c r="AL244" s="422">
        <v>13.45</v>
      </c>
      <c r="AM244" s="422">
        <v>14.78</v>
      </c>
      <c r="AN244" s="422">
        <v>16.52</v>
      </c>
      <c r="AO244" s="422">
        <v>12.75</v>
      </c>
      <c r="AP244" s="422">
        <v>15.46</v>
      </c>
      <c r="AQ244" s="422">
        <v>12.69</v>
      </c>
      <c r="AR244" s="423">
        <v>18.27</v>
      </c>
      <c r="AS244" s="414"/>
      <c r="AT244" s="414"/>
      <c r="AU244" s="414"/>
      <c r="AV244" s="381"/>
    </row>
    <row r="245" spans="1:59" s="395" customFormat="1">
      <c r="A245" s="415" t="s">
        <v>442</v>
      </c>
      <c r="B245" s="398"/>
      <c r="D245" s="422">
        <v>0.37319999999999998</v>
      </c>
      <c r="E245" s="422">
        <v>0.2225</v>
      </c>
      <c r="F245" s="422">
        <v>0.2409</v>
      </c>
      <c r="G245" s="422">
        <v>0.25</v>
      </c>
      <c r="H245" s="422">
        <v>0.24610000000000001</v>
      </c>
      <c r="I245" s="423">
        <v>0.1651</v>
      </c>
      <c r="J245" s="422">
        <v>0.3483</v>
      </c>
      <c r="K245" s="422">
        <v>0.15</v>
      </c>
      <c r="L245" s="422">
        <v>0.30790000000000001</v>
      </c>
      <c r="M245" s="422">
        <v>0.3276</v>
      </c>
      <c r="N245" s="422">
        <v>0.36130000000000001</v>
      </c>
      <c r="O245" s="422">
        <v>0.27210000000000001</v>
      </c>
      <c r="P245" s="423">
        <v>0.25540000000000002</v>
      </c>
      <c r="Q245" s="422">
        <v>0.1011</v>
      </c>
      <c r="R245" s="422">
        <v>0.19400000000000001</v>
      </c>
      <c r="S245" s="422">
        <v>0.21149999999999999</v>
      </c>
      <c r="T245" s="422">
        <v>9.1090000000000004E-2</v>
      </c>
      <c r="U245" s="422">
        <v>0.22750000000000001</v>
      </c>
      <c r="V245" s="422">
        <v>0.214</v>
      </c>
      <c r="W245" s="422">
        <v>0.188</v>
      </c>
      <c r="X245" s="422">
        <v>0.10249999999999999</v>
      </c>
      <c r="Y245" s="422">
        <v>0.151</v>
      </c>
      <c r="Z245" s="422">
        <v>0.2054</v>
      </c>
      <c r="AA245" s="422">
        <v>0.1128</v>
      </c>
      <c r="AB245" s="422">
        <v>0.16189999999999999</v>
      </c>
      <c r="AC245" s="422">
        <v>0.19869999999999999</v>
      </c>
      <c r="AD245" s="422">
        <v>0.1918</v>
      </c>
      <c r="AE245" s="422">
        <v>0.28389999999999999</v>
      </c>
      <c r="AF245" s="422">
        <v>0.17660000000000001</v>
      </c>
      <c r="AG245" s="422">
        <v>0.20930000000000001</v>
      </c>
      <c r="AH245" s="422">
        <v>0.2329</v>
      </c>
      <c r="AI245" s="422">
        <v>0.1532</v>
      </c>
      <c r="AJ245" s="422">
        <v>0.15210000000000001</v>
      </c>
      <c r="AK245" s="422">
        <v>0.1724</v>
      </c>
      <c r="AL245" s="422">
        <v>0.14660000000000001</v>
      </c>
      <c r="AM245" s="422">
        <v>0.12770000000000001</v>
      </c>
      <c r="AN245" s="422">
        <v>0.2</v>
      </c>
      <c r="AO245" s="422">
        <v>0.14499999999999999</v>
      </c>
      <c r="AP245" s="422">
        <v>0.1996</v>
      </c>
      <c r="AQ245" s="422">
        <v>0.2009</v>
      </c>
      <c r="AR245" s="423">
        <v>8.0479999999999996E-2</v>
      </c>
      <c r="AS245" s="414"/>
      <c r="AT245" s="414"/>
      <c r="AU245" s="414"/>
      <c r="AV245" s="381"/>
    </row>
    <row r="246" spans="1:59" s="395" customFormat="1">
      <c r="A246" s="415" t="s">
        <v>443</v>
      </c>
      <c r="B246" s="398"/>
      <c r="D246" s="422">
        <v>46.88</v>
      </c>
      <c r="E246" s="422">
        <v>40.11</v>
      </c>
      <c r="F246" s="422">
        <v>52.33</v>
      </c>
      <c r="G246" s="422">
        <v>51.5</v>
      </c>
      <c r="H246" s="422">
        <v>58.38</v>
      </c>
      <c r="I246" s="423">
        <v>65.11</v>
      </c>
      <c r="J246" s="422">
        <v>46.25</v>
      </c>
      <c r="K246" s="422">
        <v>55</v>
      </c>
      <c r="L246" s="422">
        <v>50.63</v>
      </c>
      <c r="M246" s="422">
        <v>61</v>
      </c>
      <c r="N246" s="422">
        <v>53.86</v>
      </c>
      <c r="O246" s="422">
        <v>46</v>
      </c>
      <c r="P246" s="423">
        <v>64.5</v>
      </c>
      <c r="Q246" s="422">
        <v>62</v>
      </c>
      <c r="R246" s="422">
        <v>51.6</v>
      </c>
      <c r="S246" s="422">
        <v>57</v>
      </c>
      <c r="T246" s="422">
        <v>56.43</v>
      </c>
      <c r="U246" s="422">
        <v>53.5</v>
      </c>
      <c r="V246" s="422">
        <v>71.14</v>
      </c>
      <c r="W246" s="422">
        <v>49</v>
      </c>
      <c r="X246" s="422">
        <v>59</v>
      </c>
      <c r="Y246" s="422">
        <v>83.75</v>
      </c>
      <c r="Z246" s="422">
        <v>69.599999999999994</v>
      </c>
      <c r="AA246" s="422">
        <v>91</v>
      </c>
      <c r="AB246" s="422">
        <v>59.25</v>
      </c>
      <c r="AC246" s="422">
        <v>61.27</v>
      </c>
      <c r="AD246" s="422">
        <v>51.63</v>
      </c>
      <c r="AE246" s="422">
        <v>69.5</v>
      </c>
      <c r="AF246" s="422">
        <v>55</v>
      </c>
      <c r="AG246" s="422">
        <v>67.67</v>
      </c>
      <c r="AH246" s="422">
        <v>84.14</v>
      </c>
      <c r="AI246" s="422">
        <v>62.38</v>
      </c>
      <c r="AJ246" s="422">
        <v>79.5</v>
      </c>
      <c r="AK246" s="422">
        <v>43.67</v>
      </c>
      <c r="AL246" s="422">
        <v>51.5</v>
      </c>
      <c r="AM246" s="422">
        <v>60.43</v>
      </c>
      <c r="AN246" s="422">
        <v>66</v>
      </c>
      <c r="AO246" s="422">
        <v>57.17</v>
      </c>
      <c r="AP246" s="422">
        <v>100.5</v>
      </c>
      <c r="AQ246" s="422">
        <v>51.63</v>
      </c>
      <c r="AR246" s="423">
        <v>76.17</v>
      </c>
      <c r="AS246" s="414"/>
      <c r="AT246" s="414"/>
      <c r="AU246" s="414"/>
      <c r="AV246" s="381"/>
    </row>
  </sheetData>
  <mergeCells count="7">
    <mergeCell ref="A190:A191"/>
    <mergeCell ref="D1:I1"/>
    <mergeCell ref="J1:P1"/>
    <mergeCell ref="Q1:AR1"/>
    <mergeCell ref="J2:P2"/>
    <mergeCell ref="D2:I2"/>
    <mergeCell ref="Q2:AR2"/>
  </mergeCells>
  <pageMargins left="0.7" right="0.7" top="0.75" bottom="0.75" header="0.3" footer="0.3"/>
  <pageSetup paperSize="9" orientation="portrait" r:id="rId1"/>
  <ignoredErrors>
    <ignoredError sqref="D222:AR224" formulaRange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5"/>
  <sheetViews>
    <sheetView workbookViewId="0">
      <selection activeCell="K11" sqref="K11"/>
    </sheetView>
  </sheetViews>
  <sheetFormatPr defaultRowHeight="15"/>
  <sheetData>
    <row r="1" spans="1:9" s="18" customFormat="1" ht="51.75" customHeight="1">
      <c r="A1" s="225" t="s">
        <v>335</v>
      </c>
      <c r="B1" s="225" t="s">
        <v>336</v>
      </c>
      <c r="C1" s="225" t="s">
        <v>337</v>
      </c>
      <c r="D1" s="225" t="s">
        <v>338</v>
      </c>
      <c r="E1" s="225" t="s">
        <v>339</v>
      </c>
      <c r="F1" s="225" t="s">
        <v>340</v>
      </c>
      <c r="G1" s="226" t="s">
        <v>341</v>
      </c>
      <c r="H1" s="231" t="s">
        <v>342</v>
      </c>
      <c r="I1" s="231" t="s">
        <v>343</v>
      </c>
    </row>
    <row r="2" spans="1:9">
      <c r="A2" s="224">
        <v>277</v>
      </c>
      <c r="B2" s="224">
        <v>18</v>
      </c>
      <c r="C2" s="224" t="s">
        <v>114</v>
      </c>
      <c r="D2" s="224">
        <v>1</v>
      </c>
      <c r="E2" s="224">
        <v>88</v>
      </c>
      <c r="F2" s="224">
        <v>90</v>
      </c>
      <c r="G2" s="227">
        <v>159.88</v>
      </c>
      <c r="H2" s="232">
        <v>1.2381037499999998</v>
      </c>
      <c r="I2" s="232">
        <v>1.5784914119050502</v>
      </c>
    </row>
    <row r="3" spans="1:9">
      <c r="A3" s="224">
        <v>277</v>
      </c>
      <c r="B3" s="224">
        <v>18</v>
      </c>
      <c r="C3" s="224" t="s">
        <v>114</v>
      </c>
      <c r="D3" s="224">
        <v>1</v>
      </c>
      <c r="E3" s="224">
        <v>119</v>
      </c>
      <c r="F3" s="224">
        <v>121</v>
      </c>
      <c r="G3" s="227">
        <v>160.19</v>
      </c>
      <c r="H3" s="232">
        <v>1.2305237499999997</v>
      </c>
      <c r="I3" s="232">
        <v>1.520836038081818</v>
      </c>
    </row>
    <row r="4" spans="1:9">
      <c r="A4" s="224">
        <v>277</v>
      </c>
      <c r="B4" s="224">
        <v>18</v>
      </c>
      <c r="C4" s="224" t="s">
        <v>114</v>
      </c>
      <c r="D4" s="224">
        <v>1</v>
      </c>
      <c r="E4" s="224">
        <v>146</v>
      </c>
      <c r="F4" s="224">
        <v>147</v>
      </c>
      <c r="G4" s="227">
        <v>160.46</v>
      </c>
      <c r="H4" s="232">
        <v>1.1570037499999997</v>
      </c>
      <c r="I4" s="232">
        <v>1.5465482140585856</v>
      </c>
    </row>
    <row r="5" spans="1:9">
      <c r="A5" s="224">
        <v>277</v>
      </c>
      <c r="B5" s="224">
        <v>18</v>
      </c>
      <c r="C5" s="224" t="s">
        <v>114</v>
      </c>
      <c r="D5" s="224">
        <v>2</v>
      </c>
      <c r="E5" s="224">
        <v>33</v>
      </c>
      <c r="F5" s="224">
        <v>35</v>
      </c>
      <c r="G5" s="227">
        <v>160.83000000000001</v>
      </c>
      <c r="H5" s="232">
        <v>1.1309337499999998</v>
      </c>
      <c r="I5" s="232">
        <v>1.5238004871353532</v>
      </c>
    </row>
    <row r="6" spans="1:9">
      <c r="A6" s="224">
        <v>277</v>
      </c>
      <c r="B6" s="224">
        <v>18</v>
      </c>
      <c r="C6" s="224" t="s">
        <v>114</v>
      </c>
      <c r="D6" s="224">
        <v>2</v>
      </c>
      <c r="E6" s="224">
        <v>63</v>
      </c>
      <c r="F6" s="224">
        <v>65</v>
      </c>
      <c r="G6" s="227">
        <v>161.13</v>
      </c>
      <c r="H6" s="232">
        <v>1.0792737499999998</v>
      </c>
      <c r="I6" s="232">
        <v>1.4509200007121208</v>
      </c>
    </row>
    <row r="7" spans="1:9">
      <c r="A7" s="224">
        <v>277</v>
      </c>
      <c r="B7" s="224">
        <v>18</v>
      </c>
      <c r="C7" s="224" t="s">
        <v>114</v>
      </c>
      <c r="D7" s="224">
        <v>2</v>
      </c>
      <c r="E7" s="224">
        <v>92</v>
      </c>
      <c r="F7" s="224">
        <v>94</v>
      </c>
      <c r="G7" s="227">
        <v>161.41999999999999</v>
      </c>
      <c r="H7" s="232">
        <v>1.2245837499999996</v>
      </c>
      <c r="I7" s="232">
        <v>1.4274523101888887</v>
      </c>
    </row>
    <row r="8" spans="1:9">
      <c r="A8" s="224">
        <v>277</v>
      </c>
      <c r="B8" s="224">
        <v>18</v>
      </c>
      <c r="C8" s="224" t="s">
        <v>114</v>
      </c>
      <c r="D8" s="224">
        <v>2</v>
      </c>
      <c r="E8" s="224">
        <v>124</v>
      </c>
      <c r="F8" s="224">
        <v>126</v>
      </c>
      <c r="G8" s="227">
        <v>161.74</v>
      </c>
      <c r="H8" s="232">
        <v>1.1776437499999997</v>
      </c>
      <c r="I8" s="232">
        <v>1.4523915840656563</v>
      </c>
    </row>
    <row r="9" spans="1:9">
      <c r="A9" s="224">
        <v>277</v>
      </c>
      <c r="B9" s="224">
        <v>18</v>
      </c>
      <c r="C9" s="224" t="s">
        <v>114</v>
      </c>
      <c r="D9" s="224">
        <v>3</v>
      </c>
      <c r="E9" s="224">
        <v>4</v>
      </c>
      <c r="F9" s="224">
        <v>6</v>
      </c>
      <c r="G9" s="227">
        <v>162.04</v>
      </c>
      <c r="H9" s="232">
        <v>1.0951337499999998</v>
      </c>
      <c r="I9" s="232">
        <v>1.5130219946424239</v>
      </c>
    </row>
    <row r="10" spans="1:9">
      <c r="A10" s="224">
        <v>277</v>
      </c>
      <c r="B10" s="224">
        <v>18</v>
      </c>
      <c r="C10" s="224" t="s">
        <v>114</v>
      </c>
      <c r="D10" s="224">
        <v>3</v>
      </c>
      <c r="E10" s="224">
        <v>36</v>
      </c>
      <c r="F10" s="224">
        <v>38</v>
      </c>
      <c r="G10" s="227">
        <v>162.36000000000001</v>
      </c>
      <c r="H10" s="232">
        <v>1.1610037499999997</v>
      </c>
      <c r="I10" s="232">
        <v>1.4545725433191916</v>
      </c>
    </row>
    <row r="11" spans="1:9">
      <c r="A11" s="224">
        <v>277</v>
      </c>
      <c r="B11" s="224">
        <v>18</v>
      </c>
      <c r="C11" s="224" t="s">
        <v>114</v>
      </c>
      <c r="D11" s="224">
        <v>3</v>
      </c>
      <c r="E11" s="224">
        <v>66</v>
      </c>
      <c r="F11" s="224">
        <v>68</v>
      </c>
      <c r="G11" s="227">
        <v>162.66</v>
      </c>
      <c r="H11" s="232">
        <v>1.0248437500000001</v>
      </c>
      <c r="I11" s="232">
        <v>1.5544409700959592</v>
      </c>
    </row>
    <row r="12" spans="1:9">
      <c r="A12" s="224">
        <v>277</v>
      </c>
      <c r="B12" s="224">
        <v>18</v>
      </c>
      <c r="C12" s="224" t="s">
        <v>114</v>
      </c>
      <c r="D12" s="224">
        <v>3</v>
      </c>
      <c r="E12" s="224">
        <v>94</v>
      </c>
      <c r="F12" s="224">
        <v>96</v>
      </c>
      <c r="G12" s="227">
        <v>162.94</v>
      </c>
      <c r="H12" s="232">
        <v>1.0013737499999997</v>
      </c>
      <c r="I12" s="232">
        <v>1.5023123756727268</v>
      </c>
    </row>
    <row r="13" spans="1:9">
      <c r="A13" s="224">
        <v>277</v>
      </c>
      <c r="B13" s="224">
        <v>18</v>
      </c>
      <c r="C13" s="224" t="s">
        <v>114</v>
      </c>
      <c r="D13" s="224">
        <v>3</v>
      </c>
      <c r="E13" s="224">
        <v>124</v>
      </c>
      <c r="F13" s="224">
        <v>126</v>
      </c>
      <c r="G13" s="227">
        <v>163.24</v>
      </c>
      <c r="H13" s="232">
        <v>1.0956937499999997</v>
      </c>
      <c r="I13" s="232">
        <v>1.4354351151494948</v>
      </c>
    </row>
    <row r="14" spans="1:9">
      <c r="A14" s="224">
        <v>277</v>
      </c>
      <c r="B14" s="224">
        <v>19</v>
      </c>
      <c r="C14" s="224" t="s">
        <v>114</v>
      </c>
      <c r="D14" s="224">
        <v>1</v>
      </c>
      <c r="E14" s="224">
        <v>115</v>
      </c>
      <c r="F14" s="224">
        <v>117</v>
      </c>
      <c r="G14" s="227">
        <v>169.65</v>
      </c>
      <c r="H14" s="232">
        <v>1.5652437499999998</v>
      </c>
      <c r="I14" s="232">
        <v>1.6559715588262622</v>
      </c>
    </row>
    <row r="15" spans="1:9">
      <c r="A15" s="224">
        <v>277</v>
      </c>
      <c r="B15" s="224">
        <v>19</v>
      </c>
      <c r="C15" s="224" t="s">
        <v>114</v>
      </c>
      <c r="D15" s="224">
        <v>1</v>
      </c>
      <c r="E15" s="224">
        <v>145</v>
      </c>
      <c r="F15" s="224">
        <v>147</v>
      </c>
      <c r="G15" s="227">
        <v>169.95</v>
      </c>
      <c r="H15" s="232">
        <v>1.4277937499999998</v>
      </c>
      <c r="I15" s="232">
        <v>1.6807308418030298</v>
      </c>
    </row>
    <row r="16" spans="1:9">
      <c r="A16" s="224">
        <v>277</v>
      </c>
      <c r="B16" s="224">
        <v>19</v>
      </c>
      <c r="C16" s="224" t="s">
        <v>114</v>
      </c>
      <c r="D16" s="224">
        <v>2</v>
      </c>
      <c r="E16" s="224">
        <v>23</v>
      </c>
      <c r="F16" s="224">
        <v>25</v>
      </c>
      <c r="G16" s="227">
        <v>170.23</v>
      </c>
      <c r="H16" s="232">
        <v>1.6068113194444442</v>
      </c>
      <c r="I16" s="232">
        <v>1.5482580741353535</v>
      </c>
    </row>
    <row r="17" spans="1:9">
      <c r="A17" s="224">
        <v>277</v>
      </c>
      <c r="B17" s="224">
        <v>19</v>
      </c>
      <c r="C17" s="224" t="s">
        <v>114</v>
      </c>
      <c r="D17" s="224">
        <v>2</v>
      </c>
      <c r="E17" s="224">
        <v>50</v>
      </c>
      <c r="F17" s="224">
        <v>56</v>
      </c>
      <c r="G17" s="227">
        <v>170.53</v>
      </c>
      <c r="H17" s="232">
        <v>1.5706899999999997</v>
      </c>
      <c r="I17" s="232">
        <v>1.7150321236377779</v>
      </c>
    </row>
    <row r="18" spans="1:9">
      <c r="A18" s="224">
        <v>277</v>
      </c>
      <c r="B18" s="224">
        <v>19</v>
      </c>
      <c r="C18" s="224" t="s">
        <v>114</v>
      </c>
      <c r="D18" s="224">
        <v>2</v>
      </c>
      <c r="E18" s="224">
        <v>63</v>
      </c>
      <c r="F18" s="224">
        <v>65</v>
      </c>
      <c r="G18" s="227">
        <v>170.63</v>
      </c>
      <c r="H18" s="232">
        <v>1.6159188888888889</v>
      </c>
      <c r="I18" s="232">
        <v>1.6835711527477275</v>
      </c>
    </row>
    <row r="19" spans="1:9">
      <c r="A19" s="224">
        <v>277</v>
      </c>
      <c r="B19" s="224">
        <v>19</v>
      </c>
      <c r="C19" s="224" t="s">
        <v>114</v>
      </c>
      <c r="D19" s="224">
        <v>2</v>
      </c>
      <c r="E19" s="224">
        <v>92</v>
      </c>
      <c r="F19" s="224">
        <v>94</v>
      </c>
      <c r="G19" s="227">
        <v>170.92</v>
      </c>
      <c r="H19" s="232">
        <v>1.4533188888888888</v>
      </c>
      <c r="I19" s="232">
        <v>1.5704803196045456</v>
      </c>
    </row>
    <row r="20" spans="1:9">
      <c r="A20" s="224">
        <v>277</v>
      </c>
      <c r="B20" s="224">
        <v>19</v>
      </c>
      <c r="C20" s="224" t="s">
        <v>114</v>
      </c>
      <c r="D20" s="224">
        <v>2</v>
      </c>
      <c r="E20" s="224">
        <v>128</v>
      </c>
      <c r="F20" s="224">
        <v>130</v>
      </c>
      <c r="G20" s="227">
        <v>171.28</v>
      </c>
      <c r="H20" s="232">
        <v>1.4928988888888888</v>
      </c>
      <c r="I20" s="232">
        <v>1.7491229722613637</v>
      </c>
    </row>
    <row r="21" spans="1:9">
      <c r="A21" s="224">
        <v>277</v>
      </c>
      <c r="B21" s="224">
        <v>20</v>
      </c>
      <c r="C21" s="224" t="s">
        <v>114</v>
      </c>
      <c r="D21" s="224">
        <v>4</v>
      </c>
      <c r="E21" s="224">
        <v>114</v>
      </c>
      <c r="F21" s="224">
        <v>116</v>
      </c>
      <c r="G21" s="227">
        <v>183.64</v>
      </c>
      <c r="H21" s="232">
        <v>1.0157488888888888</v>
      </c>
      <c r="I21" s="232">
        <v>1.019659654688182</v>
      </c>
    </row>
    <row r="22" spans="1:9">
      <c r="A22" s="224">
        <v>277</v>
      </c>
      <c r="B22" s="224">
        <v>20</v>
      </c>
      <c r="C22" s="224" t="s">
        <v>114</v>
      </c>
      <c r="D22" s="224">
        <v>4</v>
      </c>
      <c r="E22" s="224">
        <v>143</v>
      </c>
      <c r="F22" s="224">
        <v>145</v>
      </c>
      <c r="G22" s="227">
        <v>183.93</v>
      </c>
      <c r="H22" s="232">
        <v>0.96848588888888887</v>
      </c>
      <c r="I22" s="232">
        <v>0.93691316974500016</v>
      </c>
    </row>
    <row r="23" spans="1:9">
      <c r="A23" s="224">
        <v>277</v>
      </c>
      <c r="B23" s="224">
        <v>20</v>
      </c>
      <c r="C23" s="224" t="s">
        <v>114</v>
      </c>
      <c r="D23" s="224">
        <v>5</v>
      </c>
      <c r="E23" s="224">
        <v>9</v>
      </c>
      <c r="F23" s="224">
        <v>11</v>
      </c>
      <c r="G23" s="227">
        <v>184.09</v>
      </c>
      <c r="H23" s="232">
        <v>0.93672188888888885</v>
      </c>
      <c r="I23" s="232">
        <v>0.94224470233181834</v>
      </c>
    </row>
    <row r="24" spans="1:9">
      <c r="A24" s="224">
        <v>277</v>
      </c>
      <c r="B24" s="224">
        <v>20</v>
      </c>
      <c r="C24" s="224" t="s">
        <v>114</v>
      </c>
      <c r="D24" s="224">
        <v>5</v>
      </c>
      <c r="E24" s="224">
        <v>37</v>
      </c>
      <c r="F24" s="224">
        <v>39</v>
      </c>
      <c r="G24" s="227">
        <v>184.37</v>
      </c>
      <c r="H24" s="232">
        <v>1.1202519444444441</v>
      </c>
      <c r="I24" s="232">
        <v>1.0089169491559848</v>
      </c>
    </row>
    <row r="25" spans="1:9">
      <c r="A25" s="224">
        <v>277</v>
      </c>
      <c r="B25" s="224">
        <v>20</v>
      </c>
      <c r="C25" s="224" t="s">
        <v>114</v>
      </c>
      <c r="D25" s="224">
        <v>5</v>
      </c>
      <c r="E25" s="224">
        <v>67</v>
      </c>
      <c r="F25" s="224">
        <v>69</v>
      </c>
      <c r="G25" s="227">
        <v>184.67</v>
      </c>
      <c r="H25" s="232">
        <v>0.91101588888888885</v>
      </c>
      <c r="I25" s="232">
        <v>0.96602592780545471</v>
      </c>
    </row>
    <row r="26" spans="1:9">
      <c r="A26" s="224">
        <v>277</v>
      </c>
      <c r="B26" s="224">
        <v>20</v>
      </c>
      <c r="C26" s="224" t="s">
        <v>114</v>
      </c>
      <c r="D26" s="224">
        <v>5</v>
      </c>
      <c r="E26" s="224">
        <v>81</v>
      </c>
      <c r="F26" s="224">
        <v>87</v>
      </c>
      <c r="G26" s="227">
        <v>184.84</v>
      </c>
      <c r="H26" s="232">
        <v>0.58020599999999967</v>
      </c>
      <c r="I26" s="232">
        <v>0.94666550021499973</v>
      </c>
    </row>
    <row r="27" spans="1:9">
      <c r="A27" s="224">
        <v>277</v>
      </c>
      <c r="B27" s="224">
        <v>20</v>
      </c>
      <c r="C27" s="224" t="s">
        <v>114</v>
      </c>
      <c r="D27" s="224">
        <v>5</v>
      </c>
      <c r="E27" s="224">
        <v>97</v>
      </c>
      <c r="F27" s="224">
        <v>99</v>
      </c>
      <c r="G27" s="227">
        <v>184.97</v>
      </c>
      <c r="H27" s="232">
        <v>0.71360488888888884</v>
      </c>
      <c r="I27" s="232">
        <v>1.0244770100622729</v>
      </c>
    </row>
    <row r="28" spans="1:9">
      <c r="A28" s="224">
        <v>277</v>
      </c>
      <c r="B28" s="224">
        <v>20</v>
      </c>
      <c r="C28" s="224" t="s">
        <v>114</v>
      </c>
      <c r="D28" s="224">
        <v>5</v>
      </c>
      <c r="E28" s="224">
        <v>138</v>
      </c>
      <c r="F28" s="224">
        <v>140</v>
      </c>
      <c r="G28" s="227">
        <v>185.38</v>
      </c>
      <c r="H28" s="232">
        <v>1.0248888888888887</v>
      </c>
      <c r="I28" s="232">
        <v>0.860155472929091</v>
      </c>
    </row>
    <row r="29" spans="1:9">
      <c r="A29" s="224">
        <v>277</v>
      </c>
      <c r="B29" s="224">
        <v>20</v>
      </c>
      <c r="C29" s="224" t="s">
        <v>114</v>
      </c>
      <c r="D29" s="224">
        <v>6</v>
      </c>
      <c r="E29" s="224">
        <v>17</v>
      </c>
      <c r="F29" s="224">
        <v>19</v>
      </c>
      <c r="G29" s="227">
        <v>185.67</v>
      </c>
      <c r="H29" s="232">
        <v>0.65782188888888882</v>
      </c>
      <c r="I29" s="232">
        <v>0.76613520502590926</v>
      </c>
    </row>
    <row r="30" spans="1:9">
      <c r="A30" s="224">
        <v>277</v>
      </c>
      <c r="B30" s="224">
        <v>20</v>
      </c>
      <c r="C30" s="224" t="s">
        <v>114</v>
      </c>
      <c r="D30" s="224">
        <v>6</v>
      </c>
      <c r="E30" s="224">
        <v>49</v>
      </c>
      <c r="F30" s="224">
        <v>51</v>
      </c>
      <c r="G30" s="227">
        <v>185.99</v>
      </c>
      <c r="H30" s="232">
        <v>0.68703388888888883</v>
      </c>
      <c r="I30" s="232">
        <v>0.69327974942272741</v>
      </c>
    </row>
    <row r="31" spans="1:9">
      <c r="A31" s="224">
        <v>277</v>
      </c>
      <c r="B31" s="224">
        <v>20</v>
      </c>
      <c r="C31" s="224" t="s">
        <v>114</v>
      </c>
      <c r="D31" s="224">
        <v>6</v>
      </c>
      <c r="E31" s="224">
        <v>72</v>
      </c>
      <c r="F31" s="224">
        <v>76</v>
      </c>
      <c r="G31" s="227">
        <v>186.24</v>
      </c>
      <c r="H31" s="232">
        <v>0.73131816666666638</v>
      </c>
      <c r="I31" s="232">
        <v>0.86541778441666661</v>
      </c>
    </row>
    <row r="32" spans="1:9">
      <c r="A32" s="224">
        <v>277</v>
      </c>
      <c r="B32" s="224">
        <v>20</v>
      </c>
      <c r="C32" s="224" t="s">
        <v>114</v>
      </c>
      <c r="D32" s="224">
        <v>6</v>
      </c>
      <c r="E32" s="224">
        <v>86</v>
      </c>
      <c r="F32" s="224">
        <v>88</v>
      </c>
      <c r="G32" s="227">
        <v>186.36</v>
      </c>
      <c r="H32" s="232">
        <v>0.66174088888888882</v>
      </c>
      <c r="I32" s="232">
        <v>0.87330621446954559</v>
      </c>
    </row>
    <row r="33" spans="1:9">
      <c r="A33" s="224">
        <v>277</v>
      </c>
      <c r="B33" s="224">
        <v>20</v>
      </c>
      <c r="C33" s="224" t="s">
        <v>114</v>
      </c>
      <c r="D33" s="224">
        <v>6</v>
      </c>
      <c r="E33" s="224">
        <v>119</v>
      </c>
      <c r="F33" s="224">
        <v>121</v>
      </c>
      <c r="G33" s="227">
        <v>186.69</v>
      </c>
      <c r="H33" s="232">
        <v>0.83424099999999957</v>
      </c>
      <c r="I33" s="232">
        <v>0.69980356932333299</v>
      </c>
    </row>
    <row r="34" spans="1:9">
      <c r="A34" s="224">
        <v>277</v>
      </c>
      <c r="B34" s="224">
        <v>21</v>
      </c>
      <c r="C34" s="224" t="s">
        <v>114</v>
      </c>
      <c r="D34" s="224">
        <v>1</v>
      </c>
      <c r="E34" s="224">
        <v>108</v>
      </c>
      <c r="F34" s="224">
        <v>110</v>
      </c>
      <c r="G34" s="227">
        <v>188.58</v>
      </c>
      <c r="H34" s="232">
        <v>0.72864499999999954</v>
      </c>
      <c r="I34" s="232">
        <v>0.70481684527333299</v>
      </c>
    </row>
    <row r="35" spans="1:9">
      <c r="A35" s="224">
        <v>277</v>
      </c>
      <c r="B35" s="224">
        <v>21</v>
      </c>
      <c r="C35" s="224" t="s">
        <v>114</v>
      </c>
      <c r="D35" s="224">
        <v>1</v>
      </c>
      <c r="E35" s="224">
        <v>141</v>
      </c>
      <c r="F35" s="224">
        <v>143</v>
      </c>
      <c r="G35" s="227">
        <v>188.91</v>
      </c>
      <c r="H35" s="232">
        <v>0.84581899999999954</v>
      </c>
      <c r="I35" s="232">
        <v>0.58848343275333292</v>
      </c>
    </row>
    <row r="36" spans="1:9">
      <c r="A36" s="224">
        <v>277</v>
      </c>
      <c r="B36" s="224">
        <v>21</v>
      </c>
      <c r="C36" s="224" t="s">
        <v>114</v>
      </c>
      <c r="D36" s="224">
        <v>2</v>
      </c>
      <c r="E36" s="224">
        <v>53</v>
      </c>
      <c r="F36" s="224">
        <v>55</v>
      </c>
      <c r="G36" s="227">
        <v>189.53</v>
      </c>
      <c r="H36" s="232">
        <v>0.67551899999999954</v>
      </c>
      <c r="I36" s="232">
        <v>0.71433730511333304</v>
      </c>
    </row>
    <row r="37" spans="1:9">
      <c r="A37" s="224">
        <v>277</v>
      </c>
      <c r="B37" s="224">
        <v>21</v>
      </c>
      <c r="C37" s="224" t="s">
        <v>114</v>
      </c>
      <c r="D37" s="224">
        <v>2</v>
      </c>
      <c r="E37" s="224">
        <v>87</v>
      </c>
      <c r="F37" s="224">
        <v>89</v>
      </c>
      <c r="G37" s="227">
        <v>189.87</v>
      </c>
      <c r="H37" s="232">
        <v>0.63738999999999957</v>
      </c>
      <c r="I37" s="232">
        <v>0.75102050930333297</v>
      </c>
    </row>
    <row r="38" spans="1:9">
      <c r="A38" s="228">
        <v>277</v>
      </c>
      <c r="B38" s="228">
        <v>21</v>
      </c>
      <c r="C38" s="228" t="s">
        <v>114</v>
      </c>
      <c r="D38" s="228" t="s">
        <v>344</v>
      </c>
      <c r="E38" s="228" t="s">
        <v>345</v>
      </c>
      <c r="F38" s="228" t="s">
        <v>346</v>
      </c>
      <c r="G38" s="229">
        <v>190.41</v>
      </c>
      <c r="H38" s="232">
        <v>0.89162399999999953</v>
      </c>
      <c r="I38" s="232">
        <v>0.69620375132333301</v>
      </c>
    </row>
    <row r="39" spans="1:9">
      <c r="A39" s="224">
        <v>277</v>
      </c>
      <c r="B39" s="224">
        <v>21</v>
      </c>
      <c r="C39" s="224" t="s">
        <v>114</v>
      </c>
      <c r="D39" s="224">
        <v>3</v>
      </c>
      <c r="E39" s="224">
        <v>33</v>
      </c>
      <c r="F39" s="224">
        <v>35</v>
      </c>
      <c r="G39" s="227">
        <v>190.83</v>
      </c>
      <c r="H39" s="232">
        <v>0.8830439999999995</v>
      </c>
      <c r="I39" s="232">
        <v>0.79411880092333298</v>
      </c>
    </row>
    <row r="40" spans="1:9">
      <c r="A40" s="224">
        <v>277</v>
      </c>
      <c r="B40" s="224">
        <v>21</v>
      </c>
      <c r="C40" s="224" t="s">
        <v>114</v>
      </c>
      <c r="D40" s="224">
        <v>3</v>
      </c>
      <c r="E40" s="224">
        <v>66</v>
      </c>
      <c r="F40" s="224">
        <v>68</v>
      </c>
      <c r="G40" s="227">
        <v>191.16</v>
      </c>
      <c r="H40" s="232">
        <v>0.74907599999999952</v>
      </c>
      <c r="I40" s="232">
        <v>0.64707682332333294</v>
      </c>
    </row>
    <row r="41" spans="1:9">
      <c r="A41" s="224">
        <v>277</v>
      </c>
      <c r="B41" s="224">
        <v>21</v>
      </c>
      <c r="C41" s="224" t="s">
        <v>114</v>
      </c>
      <c r="D41" s="224">
        <v>3</v>
      </c>
      <c r="E41" s="224">
        <v>103</v>
      </c>
      <c r="F41" s="224">
        <v>105</v>
      </c>
      <c r="G41" s="227">
        <v>191.53</v>
      </c>
      <c r="H41" s="232">
        <v>0.78713799999999956</v>
      </c>
      <c r="I41" s="232">
        <v>0.76168655828333287</v>
      </c>
    </row>
    <row r="42" spans="1:9">
      <c r="A42" s="224">
        <v>277</v>
      </c>
      <c r="B42" s="224">
        <v>21</v>
      </c>
      <c r="C42" s="224" t="s">
        <v>114</v>
      </c>
      <c r="D42" s="224">
        <v>3</v>
      </c>
      <c r="E42" s="224">
        <v>125</v>
      </c>
      <c r="F42" s="224">
        <v>131</v>
      </c>
      <c r="G42" s="227">
        <v>191.78</v>
      </c>
      <c r="H42" s="232">
        <v>1.0033684999999997</v>
      </c>
      <c r="I42" s="232">
        <v>0.90452380728999993</v>
      </c>
    </row>
    <row r="43" spans="1:9">
      <c r="A43" s="224">
        <v>277</v>
      </c>
      <c r="B43" s="224">
        <v>21</v>
      </c>
      <c r="C43" s="224" t="s">
        <v>114</v>
      </c>
      <c r="D43" s="224">
        <v>3</v>
      </c>
      <c r="E43" s="224">
        <v>133</v>
      </c>
      <c r="F43" s="224">
        <v>135</v>
      </c>
      <c r="G43" s="227">
        <v>191.83</v>
      </c>
      <c r="H43" s="232">
        <v>0.81433099999999947</v>
      </c>
      <c r="I43" s="232">
        <v>0.79436867064333294</v>
      </c>
    </row>
    <row r="44" spans="1:9">
      <c r="A44" s="224">
        <v>277</v>
      </c>
      <c r="B44" s="224">
        <v>22</v>
      </c>
      <c r="C44" s="224" t="s">
        <v>114</v>
      </c>
      <c r="D44" s="224">
        <v>1</v>
      </c>
      <c r="E44" s="224">
        <v>86</v>
      </c>
      <c r="F44" s="224">
        <v>88</v>
      </c>
      <c r="G44" s="227">
        <v>197.86</v>
      </c>
      <c r="H44" s="232">
        <v>1.0346225</v>
      </c>
      <c r="I44" s="232">
        <v>0.79858399999999963</v>
      </c>
    </row>
    <row r="45" spans="1:9">
      <c r="A45" s="224">
        <v>277</v>
      </c>
      <c r="B45" s="224">
        <v>22</v>
      </c>
      <c r="C45" s="224" t="s">
        <v>114</v>
      </c>
      <c r="D45" s="224">
        <v>1</v>
      </c>
      <c r="E45" s="224">
        <v>124</v>
      </c>
      <c r="F45" s="224">
        <v>126</v>
      </c>
      <c r="G45" s="227">
        <v>198.24</v>
      </c>
      <c r="H45" s="232">
        <v>1.1379224999999999</v>
      </c>
      <c r="I45" s="232">
        <v>0.76529099999999961</v>
      </c>
    </row>
    <row r="46" spans="1:9">
      <c r="A46" s="224">
        <v>277</v>
      </c>
      <c r="B46" s="224">
        <v>22</v>
      </c>
      <c r="C46" s="224" t="s">
        <v>114</v>
      </c>
      <c r="D46" s="224">
        <v>2</v>
      </c>
      <c r="E46" s="224">
        <v>16</v>
      </c>
      <c r="F46" s="224">
        <v>18</v>
      </c>
      <c r="G46" s="227">
        <v>198.66</v>
      </c>
      <c r="H46" s="232">
        <v>1.1090324999999999</v>
      </c>
      <c r="I46" s="232">
        <v>0.74982099999999963</v>
      </c>
    </row>
    <row r="47" spans="1:9">
      <c r="A47" s="224">
        <v>277</v>
      </c>
      <c r="B47" s="224">
        <v>22</v>
      </c>
      <c r="C47" s="224" t="s">
        <v>114</v>
      </c>
      <c r="D47" s="224">
        <v>2</v>
      </c>
      <c r="E47" s="224">
        <v>56</v>
      </c>
      <c r="F47" s="224">
        <v>58</v>
      </c>
      <c r="G47" s="227">
        <v>199.06</v>
      </c>
      <c r="H47" s="232">
        <v>1.1169724999999999</v>
      </c>
      <c r="I47" s="232">
        <v>0.75671799999999967</v>
      </c>
    </row>
    <row r="48" spans="1:9">
      <c r="A48" s="224">
        <v>277</v>
      </c>
      <c r="B48" s="224">
        <v>22</v>
      </c>
      <c r="C48" s="224" t="s">
        <v>114</v>
      </c>
      <c r="D48" s="224">
        <v>2</v>
      </c>
      <c r="E48" s="224">
        <v>87</v>
      </c>
      <c r="F48" s="224">
        <v>89</v>
      </c>
      <c r="G48" s="227">
        <v>199.37</v>
      </c>
      <c r="H48" s="232">
        <v>1.1136124999999999</v>
      </c>
      <c r="I48" s="232">
        <v>0.74100599999999961</v>
      </c>
    </row>
    <row r="49" spans="1:9">
      <c r="A49" s="224">
        <v>277</v>
      </c>
      <c r="B49" s="224">
        <v>22</v>
      </c>
      <c r="C49" s="224" t="s">
        <v>114</v>
      </c>
      <c r="D49" s="224">
        <v>2</v>
      </c>
      <c r="E49" s="224">
        <v>116</v>
      </c>
      <c r="F49" s="224">
        <v>118</v>
      </c>
      <c r="G49" s="227">
        <v>199.66</v>
      </c>
      <c r="H49" s="232">
        <v>1.1737724999999999</v>
      </c>
      <c r="I49" s="232">
        <v>0.79908199999999963</v>
      </c>
    </row>
    <row r="50" spans="1:9">
      <c r="A50" s="224">
        <v>277</v>
      </c>
      <c r="B50" s="224">
        <v>22</v>
      </c>
      <c r="C50" s="224" t="s">
        <v>114</v>
      </c>
      <c r="D50" s="224">
        <v>2</v>
      </c>
      <c r="E50" s="224">
        <v>145</v>
      </c>
      <c r="F50" s="224">
        <v>147</v>
      </c>
      <c r="G50" s="227">
        <v>199.95</v>
      </c>
      <c r="H50" s="232">
        <v>1.1996324999999999</v>
      </c>
      <c r="I50" s="232">
        <v>0.80361299999999969</v>
      </c>
    </row>
    <row r="51" spans="1:9">
      <c r="A51" s="224">
        <v>277</v>
      </c>
      <c r="B51" s="224">
        <v>22</v>
      </c>
      <c r="C51" s="224" t="s">
        <v>114</v>
      </c>
      <c r="D51" s="224">
        <v>3</v>
      </c>
      <c r="E51" s="224">
        <v>25</v>
      </c>
      <c r="F51" s="224">
        <v>27</v>
      </c>
      <c r="G51" s="227">
        <v>200.25</v>
      </c>
      <c r="H51" s="232">
        <v>1.1561725</v>
      </c>
      <c r="I51" s="232">
        <v>0.76750499999999966</v>
      </c>
    </row>
    <row r="52" spans="1:9">
      <c r="A52" s="224">
        <v>277</v>
      </c>
      <c r="B52" s="224">
        <v>22</v>
      </c>
      <c r="C52" s="224" t="s">
        <v>114</v>
      </c>
      <c r="D52" s="224">
        <v>3</v>
      </c>
      <c r="E52" s="224">
        <v>56</v>
      </c>
      <c r="F52" s="224">
        <v>58</v>
      </c>
      <c r="G52" s="227">
        <v>200.56</v>
      </c>
      <c r="H52" s="232">
        <v>1.1552624999999999</v>
      </c>
      <c r="I52" s="232">
        <v>0.77243899999999965</v>
      </c>
    </row>
    <row r="53" spans="1:9">
      <c r="A53" s="224">
        <v>277</v>
      </c>
      <c r="B53" s="224">
        <v>22</v>
      </c>
      <c r="C53" s="224" t="s">
        <v>114</v>
      </c>
      <c r="D53" s="224">
        <v>3</v>
      </c>
      <c r="E53" s="224">
        <v>85</v>
      </c>
      <c r="F53" s="224">
        <v>87</v>
      </c>
      <c r="G53" s="227">
        <v>200.85</v>
      </c>
      <c r="H53" s="232">
        <v>1.2771925</v>
      </c>
      <c r="I53" s="232">
        <v>0.7834789999999997</v>
      </c>
    </row>
    <row r="54" spans="1:9">
      <c r="A54" s="224">
        <v>277</v>
      </c>
      <c r="B54" s="224">
        <v>22</v>
      </c>
      <c r="C54" s="224" t="s">
        <v>114</v>
      </c>
      <c r="D54" s="224">
        <v>3</v>
      </c>
      <c r="E54" s="224">
        <v>129</v>
      </c>
      <c r="F54" s="224">
        <v>131</v>
      </c>
      <c r="G54" s="227">
        <v>201.29</v>
      </c>
      <c r="H54" s="232">
        <v>1.4513525</v>
      </c>
      <c r="I54" s="232">
        <v>0.79779099999999969</v>
      </c>
    </row>
    <row r="55" spans="1:9">
      <c r="A55" s="224">
        <v>277</v>
      </c>
      <c r="B55" s="224">
        <v>23</v>
      </c>
      <c r="C55" s="224" t="s">
        <v>114</v>
      </c>
      <c r="D55" s="224">
        <v>1</v>
      </c>
      <c r="E55" s="224">
        <v>27</v>
      </c>
      <c r="F55" s="224">
        <v>29</v>
      </c>
      <c r="G55" s="227">
        <v>206.77</v>
      </c>
      <c r="H55" s="232">
        <v>0.91631549999999995</v>
      </c>
      <c r="I55" s="232">
        <v>0.40493299999999965</v>
      </c>
    </row>
    <row r="56" spans="1:9">
      <c r="A56" s="224">
        <v>277</v>
      </c>
      <c r="B56" s="224">
        <v>23</v>
      </c>
      <c r="C56" s="224" t="s">
        <v>114</v>
      </c>
      <c r="D56" s="224">
        <v>1</v>
      </c>
      <c r="E56" s="224">
        <v>59</v>
      </c>
      <c r="F56" s="224">
        <v>61</v>
      </c>
      <c r="G56" s="227">
        <v>207.09</v>
      </c>
      <c r="H56" s="232">
        <v>1.2749725000000001</v>
      </c>
      <c r="I56" s="232">
        <v>0.56857899999999961</v>
      </c>
    </row>
    <row r="57" spans="1:9">
      <c r="A57" s="224">
        <v>277</v>
      </c>
      <c r="B57" s="224">
        <v>23</v>
      </c>
      <c r="C57" s="224" t="s">
        <v>114</v>
      </c>
      <c r="D57" s="224">
        <v>1</v>
      </c>
      <c r="E57" s="224">
        <v>91</v>
      </c>
      <c r="F57" s="224">
        <v>93</v>
      </c>
      <c r="G57" s="227">
        <v>207.41</v>
      </c>
      <c r="H57" s="232">
        <v>1.1902925</v>
      </c>
      <c r="I57" s="232">
        <v>0.52023399999999964</v>
      </c>
    </row>
    <row r="58" spans="1:9">
      <c r="A58" s="224">
        <v>277</v>
      </c>
      <c r="B58" s="224">
        <v>23</v>
      </c>
      <c r="C58" s="224" t="s">
        <v>114</v>
      </c>
      <c r="D58" s="224">
        <v>1</v>
      </c>
      <c r="E58" s="224">
        <v>123</v>
      </c>
      <c r="F58" s="224">
        <v>125</v>
      </c>
      <c r="G58" s="227">
        <v>207.73</v>
      </c>
      <c r="H58" s="232">
        <v>1.1062425</v>
      </c>
      <c r="I58" s="232">
        <v>0.46028699999999967</v>
      </c>
    </row>
    <row r="59" spans="1:9">
      <c r="A59" s="224">
        <v>277</v>
      </c>
      <c r="B59" s="224">
        <v>23</v>
      </c>
      <c r="C59" s="224" t="s">
        <v>114</v>
      </c>
      <c r="D59" s="224">
        <v>2</v>
      </c>
      <c r="E59" s="224">
        <v>11</v>
      </c>
      <c r="F59" s="224">
        <v>13</v>
      </c>
      <c r="G59" s="227">
        <v>208.11</v>
      </c>
      <c r="H59" s="232">
        <v>1.0936764705882354</v>
      </c>
      <c r="I59" s="232">
        <v>0.53428449019607804</v>
      </c>
    </row>
    <row r="60" spans="1:9">
      <c r="A60" s="224">
        <v>277</v>
      </c>
      <c r="B60" s="224">
        <v>23</v>
      </c>
      <c r="C60" s="224" t="s">
        <v>114</v>
      </c>
      <c r="D60" s="224">
        <v>2</v>
      </c>
      <c r="E60" s="224">
        <v>42</v>
      </c>
      <c r="F60" s="224">
        <v>44</v>
      </c>
      <c r="G60" s="227">
        <v>208.42</v>
      </c>
      <c r="H60" s="232">
        <v>0.85760926470588239</v>
      </c>
      <c r="I60" s="232">
        <v>0.44713442156862709</v>
      </c>
    </row>
    <row r="61" spans="1:9">
      <c r="A61" s="224">
        <v>277</v>
      </c>
      <c r="B61" s="224">
        <v>23</v>
      </c>
      <c r="C61" s="224" t="s">
        <v>114</v>
      </c>
      <c r="D61" s="224">
        <v>2</v>
      </c>
      <c r="E61" s="224">
        <v>71</v>
      </c>
      <c r="F61" s="224">
        <v>73</v>
      </c>
      <c r="G61" s="227">
        <v>208.71</v>
      </c>
      <c r="H61" s="232">
        <v>0.84062105882352944</v>
      </c>
      <c r="I61" s="232">
        <v>0.377187352941176</v>
      </c>
    </row>
    <row r="62" spans="1:9">
      <c r="A62" s="224">
        <v>277</v>
      </c>
      <c r="B62" s="224">
        <v>23</v>
      </c>
      <c r="C62" s="224" t="s">
        <v>114</v>
      </c>
      <c r="D62" s="224">
        <v>2</v>
      </c>
      <c r="E62" s="224">
        <v>106</v>
      </c>
      <c r="F62" s="224">
        <v>108</v>
      </c>
      <c r="G62" s="227">
        <v>209.06</v>
      </c>
      <c r="H62" s="232">
        <v>0.95491985294117654</v>
      </c>
      <c r="I62" s="232">
        <v>0.45421828431372513</v>
      </c>
    </row>
    <row r="63" spans="1:9">
      <c r="A63" s="224">
        <v>277</v>
      </c>
      <c r="B63" s="224">
        <v>23</v>
      </c>
      <c r="C63" s="224" t="s">
        <v>114</v>
      </c>
      <c r="D63" s="224">
        <v>2</v>
      </c>
      <c r="E63" s="224">
        <v>142</v>
      </c>
      <c r="F63" s="224">
        <v>144</v>
      </c>
      <c r="G63" s="227">
        <v>209.42</v>
      </c>
      <c r="H63" s="232">
        <v>1.0506576470588238</v>
      </c>
      <c r="I63" s="232">
        <v>0.57927521568627416</v>
      </c>
    </row>
    <row r="64" spans="1:9">
      <c r="A64" s="224">
        <v>277</v>
      </c>
      <c r="B64" s="224">
        <v>23</v>
      </c>
      <c r="C64" s="224" t="s">
        <v>114</v>
      </c>
      <c r="D64" s="224">
        <v>3</v>
      </c>
      <c r="E64" s="224">
        <v>26</v>
      </c>
      <c r="F64" s="224">
        <v>28</v>
      </c>
      <c r="G64" s="227">
        <v>209.76</v>
      </c>
      <c r="H64" s="232">
        <v>0.91419544117647078</v>
      </c>
      <c r="I64" s="232">
        <v>0.4276871470588231</v>
      </c>
    </row>
    <row r="65" spans="1:9">
      <c r="A65" s="224">
        <v>277</v>
      </c>
      <c r="B65" s="224">
        <v>23</v>
      </c>
      <c r="C65" s="224" t="s">
        <v>114</v>
      </c>
      <c r="D65" s="224">
        <v>3</v>
      </c>
      <c r="E65" s="224">
        <v>58</v>
      </c>
      <c r="F65" s="224">
        <v>60</v>
      </c>
      <c r="G65" s="227">
        <v>210.08</v>
      </c>
      <c r="H65" s="232">
        <v>1.0489832352941177</v>
      </c>
      <c r="I65" s="232">
        <v>0.58042807843137223</v>
      </c>
    </row>
    <row r="66" spans="1:9">
      <c r="A66" s="224">
        <v>277</v>
      </c>
      <c r="B66" s="224">
        <v>23</v>
      </c>
      <c r="C66" s="224" t="s">
        <v>114</v>
      </c>
      <c r="D66" s="224">
        <v>3</v>
      </c>
      <c r="E66" s="224">
        <v>93</v>
      </c>
      <c r="F66" s="224">
        <v>95</v>
      </c>
      <c r="G66" s="227">
        <v>210.43</v>
      </c>
      <c r="H66" s="232">
        <v>0.96025102941176477</v>
      </c>
      <c r="I66" s="232">
        <v>0.28793900980392118</v>
      </c>
    </row>
    <row r="67" spans="1:9">
      <c r="A67" s="224">
        <v>277</v>
      </c>
      <c r="B67" s="224">
        <v>23</v>
      </c>
      <c r="C67" s="224" t="s">
        <v>114</v>
      </c>
      <c r="D67" s="224">
        <v>3</v>
      </c>
      <c r="E67" s="224">
        <v>124</v>
      </c>
      <c r="F67" s="224">
        <v>126</v>
      </c>
      <c r="G67" s="227">
        <v>210.74</v>
      </c>
      <c r="H67" s="232">
        <v>0.78692682352941179</v>
      </c>
      <c r="I67" s="232">
        <v>0.13827494117647021</v>
      </c>
    </row>
    <row r="68" spans="1:9">
      <c r="A68" s="224">
        <v>277</v>
      </c>
      <c r="B68" s="224">
        <v>24</v>
      </c>
      <c r="C68" s="224" t="s">
        <v>114</v>
      </c>
      <c r="D68" s="224">
        <v>1</v>
      </c>
      <c r="E68" s="224">
        <v>103</v>
      </c>
      <c r="F68" s="224">
        <v>105</v>
      </c>
      <c r="G68" s="227">
        <v>217.03</v>
      </c>
      <c r="H68" s="232">
        <v>1.0587166176470588</v>
      </c>
      <c r="I68" s="232">
        <v>0.44825887254901919</v>
      </c>
    </row>
    <row r="69" spans="1:9">
      <c r="A69" s="224">
        <v>277</v>
      </c>
      <c r="B69" s="224">
        <v>24</v>
      </c>
      <c r="C69" s="224" t="s">
        <v>114</v>
      </c>
      <c r="D69" s="224">
        <v>1</v>
      </c>
      <c r="E69" s="224">
        <v>137</v>
      </c>
      <c r="F69" s="224">
        <v>139</v>
      </c>
      <c r="G69" s="227">
        <v>217.37</v>
      </c>
      <c r="H69" s="232">
        <v>1.0331644117647061</v>
      </c>
      <c r="I69" s="232">
        <v>0.56868280392156834</v>
      </c>
    </row>
    <row r="70" spans="1:9">
      <c r="A70" s="224">
        <v>277</v>
      </c>
      <c r="B70" s="224">
        <v>24</v>
      </c>
      <c r="C70" s="224" t="s">
        <v>114</v>
      </c>
      <c r="D70" s="224">
        <v>2</v>
      </c>
      <c r="E70" s="224">
        <v>13</v>
      </c>
      <c r="F70" s="224">
        <v>15</v>
      </c>
      <c r="G70" s="227">
        <v>217.63</v>
      </c>
      <c r="H70" s="232">
        <v>1.043392205882353</v>
      </c>
      <c r="I70" s="232">
        <v>0.46053673529411721</v>
      </c>
    </row>
    <row r="71" spans="1:9">
      <c r="A71" s="224">
        <v>277</v>
      </c>
      <c r="B71" s="224">
        <v>24</v>
      </c>
      <c r="C71" s="224" t="s">
        <v>114</v>
      </c>
      <c r="D71" s="224">
        <v>2</v>
      </c>
      <c r="E71" s="224">
        <v>53</v>
      </c>
      <c r="F71" s="224">
        <v>55</v>
      </c>
      <c r="G71" s="227">
        <v>218.03</v>
      </c>
      <c r="H71" s="232">
        <v>1.1137799999999998</v>
      </c>
      <c r="I71" s="232">
        <v>0.69142966666666672</v>
      </c>
    </row>
    <row r="72" spans="1:9">
      <c r="A72" s="224">
        <v>277</v>
      </c>
      <c r="B72" s="224">
        <v>24</v>
      </c>
      <c r="C72" s="224" t="s">
        <v>114</v>
      </c>
      <c r="D72" s="224">
        <v>2</v>
      </c>
      <c r="E72" s="224">
        <v>83</v>
      </c>
      <c r="F72" s="224">
        <v>85</v>
      </c>
      <c r="G72" s="227">
        <v>218.33</v>
      </c>
      <c r="H72" s="232">
        <v>1.2561099999999998</v>
      </c>
      <c r="I72" s="232">
        <v>0.55676266666666674</v>
      </c>
    </row>
    <row r="73" spans="1:9">
      <c r="A73" s="224">
        <v>277</v>
      </c>
      <c r="B73" s="224">
        <v>24</v>
      </c>
      <c r="C73" s="224" t="s">
        <v>114</v>
      </c>
      <c r="D73" s="224">
        <v>2</v>
      </c>
      <c r="E73" s="224">
        <v>113</v>
      </c>
      <c r="F73" s="224">
        <v>115</v>
      </c>
      <c r="G73" s="227">
        <v>218.63</v>
      </c>
      <c r="H73" s="232">
        <v>1.0391299999999999</v>
      </c>
      <c r="I73" s="232">
        <v>0.6037906666666667</v>
      </c>
    </row>
    <row r="74" spans="1:9">
      <c r="A74" s="224">
        <v>277</v>
      </c>
      <c r="B74" s="224">
        <v>24</v>
      </c>
      <c r="C74" s="224" t="s">
        <v>114</v>
      </c>
      <c r="D74" s="224">
        <v>2</v>
      </c>
      <c r="E74" s="224">
        <v>143</v>
      </c>
      <c r="F74" s="224">
        <v>145</v>
      </c>
      <c r="G74" s="227">
        <v>218.93</v>
      </c>
      <c r="H74" s="232">
        <v>0.98585999999999996</v>
      </c>
      <c r="I74" s="232">
        <v>0.56647266666666685</v>
      </c>
    </row>
    <row r="75" spans="1:9">
      <c r="A75" s="224">
        <v>277</v>
      </c>
      <c r="B75" s="224">
        <v>24</v>
      </c>
      <c r="C75" s="224" t="s">
        <v>114</v>
      </c>
      <c r="D75" s="224">
        <v>3</v>
      </c>
      <c r="E75" s="224">
        <v>27</v>
      </c>
      <c r="F75" s="224">
        <v>29</v>
      </c>
      <c r="G75" s="227">
        <v>219.27</v>
      </c>
      <c r="H75" s="232">
        <v>0.91913400000000001</v>
      </c>
      <c r="I75" s="232">
        <v>0.41502166666666673</v>
      </c>
    </row>
    <row r="76" spans="1:9">
      <c r="A76" s="224">
        <v>277</v>
      </c>
      <c r="B76" s="224">
        <v>24</v>
      </c>
      <c r="C76" s="224" t="s">
        <v>114</v>
      </c>
      <c r="D76" s="224">
        <v>3</v>
      </c>
      <c r="E76" s="224">
        <v>57</v>
      </c>
      <c r="F76" s="224">
        <v>59</v>
      </c>
      <c r="G76" s="227">
        <v>219.57</v>
      </c>
      <c r="H76" s="232">
        <v>0.99656</v>
      </c>
      <c r="I76" s="232">
        <v>0.62071566666666678</v>
      </c>
    </row>
    <row r="77" spans="1:9">
      <c r="A77" s="224">
        <v>277</v>
      </c>
      <c r="B77" s="224">
        <v>24</v>
      </c>
      <c r="C77" s="224" t="s">
        <v>114</v>
      </c>
      <c r="D77" s="224">
        <v>3</v>
      </c>
      <c r="E77" s="224">
        <v>93</v>
      </c>
      <c r="F77" s="224">
        <v>95</v>
      </c>
      <c r="G77" s="227">
        <v>219.93</v>
      </c>
      <c r="H77" s="232">
        <v>0.84109</v>
      </c>
      <c r="I77" s="232">
        <v>0.5828376666666667</v>
      </c>
    </row>
    <row r="78" spans="1:9">
      <c r="A78" s="224">
        <v>277</v>
      </c>
      <c r="B78" s="224">
        <v>24</v>
      </c>
      <c r="C78" s="224" t="s">
        <v>114</v>
      </c>
      <c r="D78" s="224">
        <v>3</v>
      </c>
      <c r="E78" s="224">
        <v>127</v>
      </c>
      <c r="F78" s="224">
        <v>129</v>
      </c>
      <c r="G78" s="227">
        <v>220.27</v>
      </c>
      <c r="H78" s="232">
        <v>1.0285099999999998</v>
      </c>
      <c r="I78" s="232">
        <v>0.6627306666666668</v>
      </c>
    </row>
    <row r="79" spans="1:9">
      <c r="A79" s="224">
        <v>277</v>
      </c>
      <c r="B79" s="224">
        <v>25</v>
      </c>
      <c r="C79" s="224" t="s">
        <v>114</v>
      </c>
      <c r="D79" s="224">
        <v>1</v>
      </c>
      <c r="E79" s="224">
        <v>50</v>
      </c>
      <c r="F79" s="224">
        <v>52</v>
      </c>
      <c r="G79" s="227">
        <v>226</v>
      </c>
      <c r="H79" s="232">
        <v>0.66753150000000006</v>
      </c>
      <c r="I79" s="232">
        <v>0.93734999999999979</v>
      </c>
    </row>
    <row r="80" spans="1:9">
      <c r="A80" s="224">
        <v>277</v>
      </c>
      <c r="B80" s="224">
        <v>25</v>
      </c>
      <c r="C80" s="224" t="s">
        <v>114</v>
      </c>
      <c r="D80" s="224">
        <v>1</v>
      </c>
      <c r="E80" s="224">
        <v>79.5</v>
      </c>
      <c r="F80" s="224">
        <v>81.5</v>
      </c>
      <c r="G80" s="227">
        <v>226.29499999999999</v>
      </c>
      <c r="H80" s="232">
        <v>0.76984850000000005</v>
      </c>
      <c r="I80" s="232">
        <v>0.77365499999999976</v>
      </c>
    </row>
    <row r="81" spans="1:9">
      <c r="A81" s="224">
        <v>277</v>
      </c>
      <c r="B81" s="224">
        <v>25</v>
      </c>
      <c r="C81" s="224" t="s">
        <v>114</v>
      </c>
      <c r="D81" s="224">
        <v>1</v>
      </c>
      <c r="E81" s="224">
        <v>110</v>
      </c>
      <c r="F81" s="224">
        <v>112</v>
      </c>
      <c r="G81" s="227">
        <v>226.6</v>
      </c>
      <c r="H81" s="232">
        <v>0.72028150000000002</v>
      </c>
      <c r="I81" s="232">
        <v>0.72057099999999985</v>
      </c>
    </row>
    <row r="82" spans="1:9">
      <c r="A82" s="224">
        <v>277</v>
      </c>
      <c r="B82" s="224">
        <v>25</v>
      </c>
      <c r="C82" s="224" t="s">
        <v>114</v>
      </c>
      <c r="D82" s="224">
        <v>1</v>
      </c>
      <c r="E82" s="224">
        <v>137</v>
      </c>
      <c r="F82" s="224">
        <v>139</v>
      </c>
      <c r="G82" s="227">
        <v>226.87</v>
      </c>
      <c r="H82" s="232">
        <v>0.96534550000000008</v>
      </c>
      <c r="I82" s="232">
        <v>0.82936399999999977</v>
      </c>
    </row>
    <row r="83" spans="1:9">
      <c r="A83" s="224">
        <v>277</v>
      </c>
      <c r="B83" s="224">
        <v>25</v>
      </c>
      <c r="C83" s="224" t="s">
        <v>114</v>
      </c>
      <c r="D83" s="224">
        <v>2</v>
      </c>
      <c r="E83" s="224">
        <v>20.5</v>
      </c>
      <c r="F83" s="224">
        <v>22.5</v>
      </c>
      <c r="G83" s="227">
        <v>227.20500000000001</v>
      </c>
      <c r="H83" s="232">
        <v>0.54475950000000006</v>
      </c>
      <c r="I83" s="232">
        <v>0.42077199999999981</v>
      </c>
    </row>
    <row r="84" spans="1:9">
      <c r="A84" s="224">
        <v>277</v>
      </c>
      <c r="B84" s="224">
        <v>25</v>
      </c>
      <c r="C84" s="224" t="s">
        <v>114</v>
      </c>
      <c r="D84" s="224">
        <v>2</v>
      </c>
      <c r="E84" s="224">
        <v>52</v>
      </c>
      <c r="F84" s="224">
        <v>54</v>
      </c>
      <c r="G84" s="227">
        <v>227.52</v>
      </c>
      <c r="H84" s="232">
        <v>0.7443495</v>
      </c>
      <c r="I84" s="232">
        <v>0.5981559999999998</v>
      </c>
    </row>
    <row r="85" spans="1:9">
      <c r="A85" s="224">
        <v>277</v>
      </c>
      <c r="B85" s="224">
        <v>25</v>
      </c>
      <c r="C85" s="224" t="s">
        <v>114</v>
      </c>
      <c r="D85" s="224">
        <v>2</v>
      </c>
      <c r="E85" s="224">
        <v>82</v>
      </c>
      <c r="F85" s="224">
        <v>84</v>
      </c>
      <c r="G85" s="227">
        <v>227.82</v>
      </c>
      <c r="H85" s="232">
        <v>0.92867299999999997</v>
      </c>
      <c r="I85" s="232">
        <v>0.49062955472399988</v>
      </c>
    </row>
    <row r="86" spans="1:9">
      <c r="A86" s="224">
        <v>277</v>
      </c>
      <c r="B86" s="224">
        <v>25</v>
      </c>
      <c r="C86" s="224" t="s">
        <v>114</v>
      </c>
      <c r="D86" s="224">
        <v>2</v>
      </c>
      <c r="E86" s="224">
        <v>112</v>
      </c>
      <c r="F86" s="224">
        <v>114</v>
      </c>
      <c r="G86" s="227">
        <v>228.12</v>
      </c>
      <c r="H86" s="232">
        <v>0.79928399999999999</v>
      </c>
      <c r="I86" s="232">
        <v>0.60320962990199978</v>
      </c>
    </row>
    <row r="87" spans="1:9">
      <c r="A87" s="224">
        <v>277</v>
      </c>
      <c r="B87" s="224">
        <v>25</v>
      </c>
      <c r="C87" s="224" t="s">
        <v>114</v>
      </c>
      <c r="D87" s="224">
        <v>2</v>
      </c>
      <c r="E87" s="224">
        <v>138.5</v>
      </c>
      <c r="F87" s="224">
        <v>140.5</v>
      </c>
      <c r="G87" s="227">
        <v>228.38499999999999</v>
      </c>
      <c r="H87" s="232">
        <v>0.59157499999999996</v>
      </c>
      <c r="I87" s="232">
        <v>0.70237257985399992</v>
      </c>
    </row>
    <row r="88" spans="1:9">
      <c r="A88" s="224">
        <v>277</v>
      </c>
      <c r="B88" s="224">
        <v>26</v>
      </c>
      <c r="C88" s="224" t="s">
        <v>114</v>
      </c>
      <c r="D88" s="224">
        <v>1</v>
      </c>
      <c r="E88" s="224">
        <v>62</v>
      </c>
      <c r="F88" s="224">
        <v>64</v>
      </c>
      <c r="G88" s="227">
        <v>235.62</v>
      </c>
      <c r="H88" s="232">
        <v>0.61853999999999998</v>
      </c>
      <c r="I88" s="232">
        <v>0.70668242963999983</v>
      </c>
    </row>
    <row r="89" spans="1:9">
      <c r="A89" s="224">
        <v>277</v>
      </c>
      <c r="B89" s="224">
        <v>26</v>
      </c>
      <c r="C89" s="224" t="s">
        <v>114</v>
      </c>
      <c r="D89" s="224">
        <v>1</v>
      </c>
      <c r="E89" s="224">
        <v>92</v>
      </c>
      <c r="F89" s="224">
        <v>94</v>
      </c>
      <c r="G89" s="227">
        <v>235.92</v>
      </c>
      <c r="H89" s="232">
        <v>0.525088</v>
      </c>
      <c r="I89" s="232">
        <v>0.72325359670999978</v>
      </c>
    </row>
    <row r="90" spans="1:9">
      <c r="A90" s="224">
        <v>277</v>
      </c>
      <c r="B90" s="224">
        <v>26</v>
      </c>
      <c r="C90" s="224" t="s">
        <v>114</v>
      </c>
      <c r="D90" s="224">
        <v>1</v>
      </c>
      <c r="E90" s="224">
        <v>122</v>
      </c>
      <c r="F90" s="224">
        <v>124</v>
      </c>
      <c r="G90" s="227">
        <v>236.22</v>
      </c>
      <c r="H90" s="232">
        <v>0.50881199999999993</v>
      </c>
      <c r="I90" s="232">
        <v>0.6639592079119998</v>
      </c>
    </row>
    <row r="91" spans="1:9">
      <c r="A91" s="224">
        <v>277</v>
      </c>
      <c r="B91" s="224">
        <v>26</v>
      </c>
      <c r="C91" s="224" t="s">
        <v>114</v>
      </c>
      <c r="D91" s="224">
        <v>2</v>
      </c>
      <c r="E91" s="224">
        <v>13</v>
      </c>
      <c r="F91" s="224">
        <v>15</v>
      </c>
      <c r="G91" s="227">
        <v>236.63</v>
      </c>
      <c r="H91" s="232">
        <v>0.69569300000000001</v>
      </c>
      <c r="I91" s="232">
        <v>0.76284048337999988</v>
      </c>
    </row>
    <row r="92" spans="1:9">
      <c r="A92" s="224">
        <v>277</v>
      </c>
      <c r="B92" s="224">
        <v>26</v>
      </c>
      <c r="C92" s="224" t="s">
        <v>114</v>
      </c>
      <c r="D92" s="224">
        <v>2</v>
      </c>
      <c r="E92" s="224">
        <v>44</v>
      </c>
      <c r="F92" s="224">
        <v>46</v>
      </c>
      <c r="G92" s="227">
        <v>236.94</v>
      </c>
      <c r="H92" s="232">
        <v>0.62442999999999993</v>
      </c>
      <c r="I92" s="232">
        <v>0.60659735103599977</v>
      </c>
    </row>
    <row r="93" spans="1:9">
      <c r="A93" s="224">
        <v>277</v>
      </c>
      <c r="B93" s="224">
        <v>26</v>
      </c>
      <c r="C93" s="224" t="s">
        <v>114</v>
      </c>
      <c r="D93" s="224">
        <v>2</v>
      </c>
      <c r="E93" s="224">
        <v>73</v>
      </c>
      <c r="F93" s="224">
        <v>75</v>
      </c>
      <c r="G93" s="227">
        <v>237.23</v>
      </c>
      <c r="H93" s="232">
        <v>0.55819299999999994</v>
      </c>
      <c r="I93" s="232">
        <v>0.61043395095199993</v>
      </c>
    </row>
    <row r="94" spans="1:9">
      <c r="A94" s="224">
        <v>277</v>
      </c>
      <c r="B94" s="224">
        <v>26</v>
      </c>
      <c r="C94" s="224" t="s">
        <v>114</v>
      </c>
      <c r="D94" s="224">
        <v>2</v>
      </c>
      <c r="E94" s="224">
        <v>102.5</v>
      </c>
      <c r="F94" s="224">
        <v>104.5</v>
      </c>
      <c r="G94" s="227">
        <v>237.52500000000001</v>
      </c>
      <c r="H94" s="232">
        <v>0.46330550000000009</v>
      </c>
      <c r="I94" s="232">
        <v>0.39070606638099992</v>
      </c>
    </row>
    <row r="95" spans="1:9">
      <c r="A95" s="224">
        <v>277</v>
      </c>
      <c r="B95" s="224">
        <v>26</v>
      </c>
      <c r="C95" s="224" t="s">
        <v>114</v>
      </c>
      <c r="D95" s="224">
        <v>2</v>
      </c>
      <c r="E95" s="224">
        <v>132</v>
      </c>
      <c r="F95" s="224">
        <v>134</v>
      </c>
      <c r="G95" s="227">
        <v>237.82</v>
      </c>
      <c r="H95" s="232">
        <v>0.60317000000000021</v>
      </c>
      <c r="I95" s="232">
        <v>0.55952860106400015</v>
      </c>
    </row>
    <row r="96" spans="1:9">
      <c r="A96" s="224">
        <v>277</v>
      </c>
      <c r="B96" s="224">
        <v>26</v>
      </c>
      <c r="C96" s="224" t="s">
        <v>114</v>
      </c>
      <c r="D96" s="224">
        <v>3</v>
      </c>
      <c r="E96" s="224">
        <v>22</v>
      </c>
      <c r="F96" s="224">
        <v>24</v>
      </c>
      <c r="G96" s="227">
        <v>238.22</v>
      </c>
      <c r="H96" s="232">
        <v>0.83684500000000017</v>
      </c>
      <c r="I96" s="232">
        <v>0.64503370907500013</v>
      </c>
    </row>
    <row r="97" spans="1:9">
      <c r="A97" s="224">
        <v>277</v>
      </c>
      <c r="B97" s="224">
        <v>26</v>
      </c>
      <c r="C97" s="224" t="s">
        <v>114</v>
      </c>
      <c r="D97" s="224">
        <v>3</v>
      </c>
      <c r="E97" s="224">
        <v>52</v>
      </c>
      <c r="F97" s="224">
        <v>54</v>
      </c>
      <c r="G97" s="227">
        <v>238.52</v>
      </c>
      <c r="H97" s="232">
        <v>0.71300400000000008</v>
      </c>
      <c r="I97" s="232">
        <v>0.72217381966800009</v>
      </c>
    </row>
    <row r="98" spans="1:9">
      <c r="A98" s="224">
        <v>277</v>
      </c>
      <c r="B98" s="224">
        <v>26</v>
      </c>
      <c r="C98" s="224" t="s">
        <v>114</v>
      </c>
      <c r="D98" s="224">
        <v>3</v>
      </c>
      <c r="E98" s="224">
        <v>82</v>
      </c>
      <c r="F98" s="224">
        <v>84</v>
      </c>
      <c r="G98" s="227">
        <v>238.82</v>
      </c>
      <c r="H98" s="232">
        <v>0.6124980000000001</v>
      </c>
      <c r="I98" s="232">
        <v>0.65992992220500013</v>
      </c>
    </row>
    <row r="99" spans="1:9">
      <c r="A99" s="224">
        <v>277</v>
      </c>
      <c r="B99" s="224">
        <v>26</v>
      </c>
      <c r="C99" s="224" t="s">
        <v>114</v>
      </c>
      <c r="D99" s="224">
        <v>3</v>
      </c>
      <c r="E99" s="224">
        <v>112</v>
      </c>
      <c r="F99" s="224">
        <v>114</v>
      </c>
      <c r="G99" s="227">
        <v>239.12</v>
      </c>
      <c r="H99" s="232">
        <v>0.6113670000000001</v>
      </c>
      <c r="I99" s="232">
        <v>0.62939503891000004</v>
      </c>
    </row>
    <row r="100" spans="1:9">
      <c r="A100" s="224">
        <v>277</v>
      </c>
      <c r="B100" s="224">
        <v>26</v>
      </c>
      <c r="C100" s="224" t="s">
        <v>114</v>
      </c>
      <c r="D100" s="224">
        <v>3</v>
      </c>
      <c r="E100" s="224">
        <v>142</v>
      </c>
      <c r="F100" s="224">
        <v>144</v>
      </c>
      <c r="G100" s="227">
        <v>239.42</v>
      </c>
      <c r="H100" s="232">
        <v>0.89676300000000009</v>
      </c>
      <c r="I100" s="232">
        <v>0.63166763793300018</v>
      </c>
    </row>
    <row r="101" spans="1:9">
      <c r="A101" s="224">
        <v>277</v>
      </c>
      <c r="B101" s="224">
        <v>26</v>
      </c>
      <c r="C101" s="224" t="s">
        <v>114</v>
      </c>
      <c r="D101" s="224">
        <v>4</v>
      </c>
      <c r="E101" s="224">
        <v>23</v>
      </c>
      <c r="F101" s="224">
        <v>25</v>
      </c>
      <c r="G101" s="227">
        <v>239.73</v>
      </c>
      <c r="H101" s="232">
        <v>0.88907300000000011</v>
      </c>
      <c r="I101" s="232">
        <v>0.6563961264</v>
      </c>
    </row>
    <row r="102" spans="1:9">
      <c r="A102" s="224">
        <v>277</v>
      </c>
      <c r="B102" s="224">
        <v>26</v>
      </c>
      <c r="C102" s="224" t="s">
        <v>114</v>
      </c>
      <c r="D102" s="224">
        <v>4</v>
      </c>
      <c r="E102" s="224">
        <v>54</v>
      </c>
      <c r="F102" s="224">
        <v>56</v>
      </c>
      <c r="G102" s="227">
        <v>240.04</v>
      </c>
      <c r="H102" s="232">
        <v>0.81123500000000004</v>
      </c>
      <c r="I102" s="232">
        <v>0.61628091219100001</v>
      </c>
    </row>
    <row r="103" spans="1:9">
      <c r="A103" s="224">
        <v>277</v>
      </c>
      <c r="B103" s="224">
        <v>26</v>
      </c>
      <c r="C103" s="224" t="s">
        <v>114</v>
      </c>
      <c r="D103" s="224">
        <v>4</v>
      </c>
      <c r="E103" s="224">
        <v>84</v>
      </c>
      <c r="F103" s="224">
        <v>86</v>
      </c>
      <c r="G103" s="227">
        <v>240.34</v>
      </c>
      <c r="H103" s="232">
        <v>0.90962299999999996</v>
      </c>
      <c r="I103" s="232">
        <v>0.67450005237600008</v>
      </c>
    </row>
    <row r="104" spans="1:9">
      <c r="A104" s="224">
        <v>277</v>
      </c>
      <c r="B104" s="224">
        <v>26</v>
      </c>
      <c r="C104" s="224" t="s">
        <v>114</v>
      </c>
      <c r="D104" s="224">
        <v>4</v>
      </c>
      <c r="E104" s="224">
        <v>112</v>
      </c>
      <c r="F104" s="224">
        <v>114</v>
      </c>
      <c r="G104" s="227">
        <v>240.62</v>
      </c>
      <c r="H104" s="232">
        <v>0.99086000000000019</v>
      </c>
      <c r="I104" s="232">
        <v>0.68319139560000008</v>
      </c>
    </row>
    <row r="105" spans="1:9">
      <c r="A105" s="224">
        <v>277</v>
      </c>
      <c r="B105" s="224">
        <v>26</v>
      </c>
      <c r="C105" s="224" t="s">
        <v>114</v>
      </c>
      <c r="D105" s="224">
        <v>4</v>
      </c>
      <c r="E105" s="224">
        <v>143</v>
      </c>
      <c r="F105" s="224">
        <v>145</v>
      </c>
      <c r="G105" s="227">
        <v>240.93</v>
      </c>
      <c r="H105" s="232">
        <v>0.59875400000000012</v>
      </c>
      <c r="I105" s="232">
        <v>0.60381084731200008</v>
      </c>
    </row>
    <row r="106" spans="1:9">
      <c r="A106" s="224">
        <v>277</v>
      </c>
      <c r="B106" s="224">
        <v>27</v>
      </c>
      <c r="C106" s="224" t="s">
        <v>114</v>
      </c>
      <c r="D106" s="224">
        <v>1</v>
      </c>
      <c r="E106" s="224">
        <v>63</v>
      </c>
      <c r="F106" s="224">
        <v>66</v>
      </c>
      <c r="G106" s="227">
        <v>245.13</v>
      </c>
      <c r="H106" s="232">
        <v>0.99640000000000006</v>
      </c>
      <c r="I106" s="232">
        <v>0.419755097854</v>
      </c>
    </row>
    <row r="107" spans="1:9">
      <c r="A107" s="224">
        <v>277</v>
      </c>
      <c r="B107" s="224">
        <v>27</v>
      </c>
      <c r="C107" s="224" t="s">
        <v>114</v>
      </c>
      <c r="D107" s="224">
        <v>1</v>
      </c>
      <c r="E107" s="224">
        <v>92</v>
      </c>
      <c r="F107" s="224">
        <v>94</v>
      </c>
      <c r="G107" s="227">
        <v>245.42</v>
      </c>
      <c r="H107" s="232">
        <v>1.0072333333333332</v>
      </c>
      <c r="I107" s="232">
        <v>0.39061505591099993</v>
      </c>
    </row>
    <row r="108" spans="1:9">
      <c r="A108" s="224">
        <v>277</v>
      </c>
      <c r="B108" s="224">
        <v>27</v>
      </c>
      <c r="C108" s="224" t="s">
        <v>114</v>
      </c>
      <c r="D108" s="224">
        <v>1</v>
      </c>
      <c r="E108" s="224">
        <v>130</v>
      </c>
      <c r="F108" s="224">
        <v>132</v>
      </c>
      <c r="G108" s="227">
        <v>245.8</v>
      </c>
      <c r="H108" s="232">
        <v>0.4751780000000001</v>
      </c>
      <c r="I108" s="232">
        <v>0.41316321554700014</v>
      </c>
    </row>
    <row r="109" spans="1:9">
      <c r="A109" s="224">
        <v>277</v>
      </c>
      <c r="B109" s="224">
        <v>28</v>
      </c>
      <c r="C109" s="224" t="s">
        <v>114</v>
      </c>
      <c r="D109" s="224">
        <v>1</v>
      </c>
      <c r="E109" s="224">
        <v>66</v>
      </c>
      <c r="F109" s="224">
        <v>68</v>
      </c>
      <c r="G109" s="227">
        <v>254.66</v>
      </c>
      <c r="H109" s="232">
        <v>0.5583530000000001</v>
      </c>
      <c r="I109" s="232">
        <v>0.42171909060000012</v>
      </c>
    </row>
    <row r="110" spans="1:9">
      <c r="A110" s="224">
        <v>277</v>
      </c>
      <c r="B110" s="224">
        <v>28</v>
      </c>
      <c r="C110" s="224" t="s">
        <v>114</v>
      </c>
      <c r="D110" s="224">
        <v>1</v>
      </c>
      <c r="E110" s="224">
        <v>96</v>
      </c>
      <c r="F110" s="224">
        <v>98</v>
      </c>
      <c r="G110" s="227">
        <v>254.96</v>
      </c>
      <c r="H110" s="232">
        <v>0.80551666666666666</v>
      </c>
      <c r="I110" s="232">
        <v>0.50048328703999956</v>
      </c>
    </row>
    <row r="111" spans="1:9">
      <c r="A111" s="224">
        <v>277</v>
      </c>
      <c r="B111" s="224">
        <v>28</v>
      </c>
      <c r="C111" s="224" t="s">
        <v>114</v>
      </c>
      <c r="D111" s="224">
        <v>1</v>
      </c>
      <c r="E111" s="224">
        <v>126</v>
      </c>
      <c r="F111" s="224">
        <v>128</v>
      </c>
      <c r="G111" s="227">
        <v>255.26</v>
      </c>
      <c r="H111" s="232">
        <v>0.69286466666666657</v>
      </c>
      <c r="I111" s="232">
        <v>0.40680924859066631</v>
      </c>
    </row>
    <row r="112" spans="1:9">
      <c r="A112" s="224">
        <v>277</v>
      </c>
      <c r="B112" s="224">
        <v>28</v>
      </c>
      <c r="C112" s="224" t="s">
        <v>114</v>
      </c>
      <c r="D112" s="224">
        <v>2</v>
      </c>
      <c r="E112" s="224">
        <v>15.5</v>
      </c>
      <c r="F112" s="224">
        <v>17</v>
      </c>
      <c r="G112" s="227">
        <v>255.655</v>
      </c>
      <c r="H112" s="232">
        <v>0.7787356666666666</v>
      </c>
      <c r="I112" s="232">
        <v>0.41369894181733302</v>
      </c>
    </row>
    <row r="113" spans="1:9">
      <c r="A113" s="224">
        <v>277</v>
      </c>
      <c r="B113" s="224">
        <v>28</v>
      </c>
      <c r="C113" s="224" t="s">
        <v>114</v>
      </c>
      <c r="D113" s="224">
        <v>2</v>
      </c>
      <c r="E113" s="224">
        <v>57</v>
      </c>
      <c r="F113" s="224">
        <v>59</v>
      </c>
      <c r="G113" s="227">
        <v>256.07</v>
      </c>
      <c r="H113" s="232">
        <v>0.89074466666666663</v>
      </c>
      <c r="I113" s="232">
        <v>0.53089031151999966</v>
      </c>
    </row>
    <row r="114" spans="1:9">
      <c r="A114" s="224">
        <v>277</v>
      </c>
      <c r="B114" s="224">
        <v>28</v>
      </c>
      <c r="C114" s="224" t="s">
        <v>114</v>
      </c>
      <c r="D114" s="224">
        <v>2</v>
      </c>
      <c r="E114" s="224">
        <v>87</v>
      </c>
      <c r="F114" s="224">
        <v>89</v>
      </c>
      <c r="G114" s="227">
        <v>256.37</v>
      </c>
      <c r="H114" s="232">
        <v>0.46956866666666663</v>
      </c>
      <c r="I114" s="232">
        <v>0.51020590057366633</v>
      </c>
    </row>
    <row r="115" spans="1:9">
      <c r="A115" s="224">
        <v>277</v>
      </c>
      <c r="B115" s="224">
        <v>28</v>
      </c>
      <c r="C115" s="224" t="s">
        <v>114</v>
      </c>
      <c r="D115" s="224">
        <v>2</v>
      </c>
      <c r="E115" s="224">
        <v>118.5</v>
      </c>
      <c r="F115" s="224">
        <v>120.5</v>
      </c>
      <c r="G115" s="227">
        <v>256.685</v>
      </c>
      <c r="H115" s="232">
        <v>0.65828966666666666</v>
      </c>
      <c r="I115" s="232">
        <v>0.41014413177866632</v>
      </c>
    </row>
    <row r="116" spans="1:9">
      <c r="A116" s="224">
        <v>277</v>
      </c>
      <c r="B116" s="224">
        <v>29</v>
      </c>
      <c r="C116" s="224" t="s">
        <v>114</v>
      </c>
      <c r="D116" s="224">
        <v>1</v>
      </c>
      <c r="E116" s="224">
        <v>14</v>
      </c>
      <c r="F116" s="224">
        <v>16</v>
      </c>
      <c r="G116" s="227">
        <v>263.64</v>
      </c>
      <c r="H116" s="232">
        <v>0.58393866666666661</v>
      </c>
      <c r="I116" s="232">
        <v>0.351958055123333</v>
      </c>
    </row>
    <row r="117" spans="1:9">
      <c r="A117" s="224">
        <v>277</v>
      </c>
      <c r="B117" s="224">
        <v>29</v>
      </c>
      <c r="C117" s="224" t="s">
        <v>114</v>
      </c>
      <c r="D117" s="224">
        <v>1</v>
      </c>
      <c r="E117" s="224">
        <v>54.5</v>
      </c>
      <c r="F117" s="224">
        <v>56.5</v>
      </c>
      <c r="G117" s="227">
        <v>264.04500000000002</v>
      </c>
      <c r="H117" s="232">
        <v>0.48366066666666657</v>
      </c>
      <c r="I117" s="232">
        <v>0.22039723635799963</v>
      </c>
    </row>
    <row r="118" spans="1:9">
      <c r="A118" s="224">
        <v>277</v>
      </c>
      <c r="B118" s="224">
        <v>29</v>
      </c>
      <c r="C118" s="224" t="s">
        <v>114</v>
      </c>
      <c r="D118" s="224">
        <v>1</v>
      </c>
      <c r="E118" s="224">
        <v>94</v>
      </c>
      <c r="F118" s="224">
        <v>96</v>
      </c>
      <c r="G118" s="227">
        <v>264.44</v>
      </c>
      <c r="H118" s="232">
        <v>0.50530466666666662</v>
      </c>
      <c r="I118" s="232">
        <v>0.12915345389726632</v>
      </c>
    </row>
    <row r="119" spans="1:9">
      <c r="A119" s="224">
        <v>277</v>
      </c>
      <c r="B119" s="224">
        <v>29</v>
      </c>
      <c r="C119" s="224" t="s">
        <v>114</v>
      </c>
      <c r="D119" s="224">
        <v>1</v>
      </c>
      <c r="E119" s="224">
        <v>134</v>
      </c>
      <c r="F119" s="224">
        <v>136</v>
      </c>
      <c r="G119" s="227">
        <v>264.83999999999997</v>
      </c>
      <c r="H119" s="232">
        <v>0.5108556666666666</v>
      </c>
      <c r="I119" s="232">
        <v>0.38293931090133293</v>
      </c>
    </row>
    <row r="120" spans="1:9">
      <c r="A120" s="224">
        <v>277</v>
      </c>
      <c r="B120" s="224">
        <v>29</v>
      </c>
      <c r="C120" s="224" t="s">
        <v>114</v>
      </c>
      <c r="D120" s="224">
        <v>2</v>
      </c>
      <c r="E120" s="224">
        <v>14</v>
      </c>
      <c r="F120" s="224">
        <v>16</v>
      </c>
      <c r="G120" s="227">
        <v>265.14</v>
      </c>
      <c r="H120" s="232">
        <v>0.80811200000000005</v>
      </c>
      <c r="I120" s="232">
        <v>0.14017998919289995</v>
      </c>
    </row>
    <row r="121" spans="1:9">
      <c r="A121" s="224">
        <v>277</v>
      </c>
      <c r="B121" s="224">
        <v>29</v>
      </c>
      <c r="C121" s="224" t="s">
        <v>114</v>
      </c>
      <c r="D121" s="224">
        <v>2</v>
      </c>
      <c r="E121" s="224">
        <v>54</v>
      </c>
      <c r="F121" s="224">
        <v>56</v>
      </c>
      <c r="G121" s="227">
        <v>265.54000000000002</v>
      </c>
      <c r="H121" s="232">
        <v>0.51463800000000004</v>
      </c>
      <c r="I121" s="232">
        <v>0.28288591275499991</v>
      </c>
    </row>
    <row r="122" spans="1:9">
      <c r="A122" s="224">
        <v>277</v>
      </c>
      <c r="B122" s="224">
        <v>29</v>
      </c>
      <c r="C122" s="224" t="s">
        <v>114</v>
      </c>
      <c r="D122" s="224">
        <v>2</v>
      </c>
      <c r="E122" s="224">
        <v>84</v>
      </c>
      <c r="F122" s="224">
        <v>86</v>
      </c>
      <c r="G122" s="227">
        <v>265.83999999999997</v>
      </c>
      <c r="H122" s="232">
        <v>0.57473000000000007</v>
      </c>
      <c r="I122" s="232">
        <v>0.31451400894649995</v>
      </c>
    </row>
    <row r="123" spans="1:9">
      <c r="A123" s="224">
        <v>277</v>
      </c>
      <c r="B123" s="224">
        <v>29</v>
      </c>
      <c r="C123" s="224" t="s">
        <v>114</v>
      </c>
      <c r="D123" s="224">
        <v>2</v>
      </c>
      <c r="E123" s="224">
        <v>124</v>
      </c>
      <c r="F123" s="224">
        <v>126</v>
      </c>
      <c r="G123" s="227">
        <v>266.24</v>
      </c>
      <c r="H123" s="232">
        <v>1.3583791666666665</v>
      </c>
      <c r="I123" s="232">
        <v>-0.22115927899500015</v>
      </c>
    </row>
    <row r="124" spans="1:9">
      <c r="A124" s="224">
        <v>277</v>
      </c>
      <c r="B124" s="224">
        <v>29</v>
      </c>
      <c r="C124" s="224" t="s">
        <v>114</v>
      </c>
      <c r="D124" s="224">
        <v>3</v>
      </c>
      <c r="E124" s="224">
        <v>14</v>
      </c>
      <c r="F124" s="224">
        <v>16</v>
      </c>
      <c r="G124" s="227">
        <v>266.64</v>
      </c>
      <c r="H124" s="232">
        <v>0.58960100000000004</v>
      </c>
      <c r="I124" s="232">
        <v>0.41023997042349986</v>
      </c>
    </row>
    <row r="125" spans="1:9">
      <c r="A125" s="224">
        <v>277</v>
      </c>
      <c r="B125" s="224">
        <v>29</v>
      </c>
      <c r="C125" s="224" t="s">
        <v>114</v>
      </c>
      <c r="D125" s="224">
        <v>3</v>
      </c>
      <c r="E125" s="224">
        <v>56</v>
      </c>
      <c r="F125" s="224">
        <v>58</v>
      </c>
      <c r="G125" s="227">
        <v>267.06</v>
      </c>
      <c r="H125" s="232">
        <v>0.86566500000000002</v>
      </c>
      <c r="I125" s="232">
        <v>0.33812295164399997</v>
      </c>
    </row>
    <row r="126" spans="1:9">
      <c r="A126" s="224">
        <v>277</v>
      </c>
      <c r="B126" s="224">
        <v>29</v>
      </c>
      <c r="C126" s="224" t="s">
        <v>114</v>
      </c>
      <c r="D126" s="224">
        <v>3</v>
      </c>
      <c r="E126" s="224">
        <v>96</v>
      </c>
      <c r="F126" s="224">
        <v>98</v>
      </c>
      <c r="G126" s="227">
        <v>267.45999999999998</v>
      </c>
      <c r="H126" s="232">
        <v>0.59601500000000007</v>
      </c>
      <c r="I126" s="232">
        <v>0.47129037938249996</v>
      </c>
    </row>
    <row r="127" spans="1:9">
      <c r="A127" s="224">
        <v>277</v>
      </c>
      <c r="B127" s="224">
        <v>29</v>
      </c>
      <c r="C127" s="224" t="s">
        <v>114</v>
      </c>
      <c r="D127" s="224">
        <v>3</v>
      </c>
      <c r="E127" s="224">
        <v>134</v>
      </c>
      <c r="F127" s="224">
        <v>136</v>
      </c>
      <c r="G127" s="227">
        <v>267.83999999999997</v>
      </c>
      <c r="H127" s="232">
        <v>0.60772900000000007</v>
      </c>
      <c r="I127" s="232">
        <v>0.28428076001699987</v>
      </c>
    </row>
    <row r="128" spans="1:9">
      <c r="A128" s="224">
        <v>277</v>
      </c>
      <c r="B128" s="224">
        <v>30</v>
      </c>
      <c r="C128" s="224" t="s">
        <v>114</v>
      </c>
      <c r="D128" s="224">
        <v>1</v>
      </c>
      <c r="E128" s="224">
        <v>140</v>
      </c>
      <c r="F128" s="224">
        <v>142</v>
      </c>
      <c r="G128" s="227">
        <v>274.39999999999998</v>
      </c>
      <c r="H128" s="232">
        <v>0.71579500000000007</v>
      </c>
      <c r="I128" s="232">
        <v>0.49184440763549997</v>
      </c>
    </row>
    <row r="129" spans="1:9">
      <c r="A129" s="224">
        <v>277</v>
      </c>
      <c r="B129" s="224">
        <v>30</v>
      </c>
      <c r="C129" s="224" t="s">
        <v>114</v>
      </c>
      <c r="D129" s="224">
        <v>2</v>
      </c>
      <c r="E129" s="224">
        <v>14</v>
      </c>
      <c r="F129" s="224">
        <v>16</v>
      </c>
      <c r="G129" s="227">
        <v>274.64</v>
      </c>
      <c r="H129" s="232">
        <v>0.70443900000000004</v>
      </c>
      <c r="I129" s="232">
        <v>0.29469224721399989</v>
      </c>
    </row>
    <row r="130" spans="1:9">
      <c r="A130" s="224">
        <v>277</v>
      </c>
      <c r="B130" s="224">
        <v>30</v>
      </c>
      <c r="C130" s="224" t="s">
        <v>114</v>
      </c>
      <c r="D130" s="224">
        <v>2</v>
      </c>
      <c r="E130" s="224">
        <v>54</v>
      </c>
      <c r="F130" s="224">
        <v>56</v>
      </c>
      <c r="G130" s="227">
        <v>275.04000000000002</v>
      </c>
      <c r="H130" s="232">
        <v>0.75799133333333324</v>
      </c>
      <c r="I130" s="232">
        <v>0.47100086082999981</v>
      </c>
    </row>
    <row r="131" spans="1:9">
      <c r="A131" s="224">
        <v>277</v>
      </c>
      <c r="B131" s="224">
        <v>30</v>
      </c>
      <c r="C131" s="224" t="s">
        <v>114</v>
      </c>
      <c r="D131" s="224">
        <v>2</v>
      </c>
      <c r="E131" s="224">
        <v>94</v>
      </c>
      <c r="F131" s="224">
        <v>96</v>
      </c>
      <c r="G131" s="227">
        <v>275.44</v>
      </c>
      <c r="H131" s="232">
        <v>0.52531333333333319</v>
      </c>
      <c r="I131" s="232">
        <v>0.32629829420933326</v>
      </c>
    </row>
    <row r="132" spans="1:9">
      <c r="A132" s="224">
        <v>277</v>
      </c>
      <c r="B132" s="224">
        <v>30</v>
      </c>
      <c r="C132" s="224" t="s">
        <v>114</v>
      </c>
      <c r="D132" s="224">
        <v>2</v>
      </c>
      <c r="E132" s="224">
        <v>134</v>
      </c>
      <c r="F132" s="224">
        <v>136</v>
      </c>
      <c r="G132" s="227">
        <v>275.83999999999997</v>
      </c>
      <c r="H132" s="232">
        <v>0.67137533333333321</v>
      </c>
      <c r="I132" s="232">
        <v>0.32458327109066654</v>
      </c>
    </row>
    <row r="133" spans="1:9">
      <c r="A133" s="224">
        <v>277</v>
      </c>
      <c r="B133" s="224">
        <v>30</v>
      </c>
      <c r="C133" s="224" t="s">
        <v>114</v>
      </c>
      <c r="D133" s="224">
        <v>3</v>
      </c>
      <c r="E133" s="224">
        <v>14</v>
      </c>
      <c r="F133" s="224">
        <v>16</v>
      </c>
      <c r="G133" s="227">
        <v>276.14</v>
      </c>
      <c r="H133" s="232">
        <v>0.6740503333333332</v>
      </c>
      <c r="I133" s="232">
        <v>0.35655022019399985</v>
      </c>
    </row>
    <row r="134" spans="1:9">
      <c r="A134" s="224">
        <v>277</v>
      </c>
      <c r="B134" s="224">
        <v>30</v>
      </c>
      <c r="C134" s="224" t="s">
        <v>114</v>
      </c>
      <c r="D134" s="224">
        <v>3</v>
      </c>
      <c r="E134" s="224">
        <v>43</v>
      </c>
      <c r="F134" s="224">
        <v>45</v>
      </c>
      <c r="G134" s="227">
        <v>276.43</v>
      </c>
      <c r="H134" s="232">
        <v>0.64870833333333311</v>
      </c>
      <c r="I134" s="232">
        <v>0.32781199999999983</v>
      </c>
    </row>
    <row r="135" spans="1:9">
      <c r="A135" s="224">
        <v>277</v>
      </c>
      <c r="B135" s="224">
        <v>30</v>
      </c>
      <c r="C135" s="224" t="s">
        <v>114</v>
      </c>
      <c r="D135" s="224">
        <v>3</v>
      </c>
      <c r="E135" s="224">
        <v>79</v>
      </c>
      <c r="F135" s="224">
        <v>81</v>
      </c>
      <c r="G135" s="227">
        <v>276.79000000000002</v>
      </c>
      <c r="H135" s="232">
        <v>0.88446433333333319</v>
      </c>
      <c r="I135" s="232">
        <v>0.38222299999999981</v>
      </c>
    </row>
    <row r="136" spans="1:9">
      <c r="A136" s="224">
        <v>277</v>
      </c>
      <c r="B136" s="224">
        <v>30</v>
      </c>
      <c r="C136" s="224" t="s">
        <v>114</v>
      </c>
      <c r="D136" s="224">
        <v>3</v>
      </c>
      <c r="E136" s="224">
        <v>104</v>
      </c>
      <c r="F136" s="224">
        <v>106</v>
      </c>
      <c r="G136" s="227">
        <v>277.04000000000002</v>
      </c>
      <c r="H136" s="232">
        <v>0.7176983333333331</v>
      </c>
      <c r="I136" s="232">
        <v>0.43391499999999977</v>
      </c>
    </row>
    <row r="137" spans="1:9">
      <c r="A137" s="224">
        <v>277</v>
      </c>
      <c r="B137" s="224">
        <v>30</v>
      </c>
      <c r="C137" s="224" t="s">
        <v>114</v>
      </c>
      <c r="D137" s="224">
        <v>3</v>
      </c>
      <c r="E137" s="224">
        <v>134</v>
      </c>
      <c r="F137" s="224">
        <v>136</v>
      </c>
      <c r="G137" s="227">
        <v>277.33999999999997</v>
      </c>
      <c r="H137" s="232">
        <v>0.94341233333333319</v>
      </c>
      <c r="I137" s="232">
        <v>0.30752499999999977</v>
      </c>
    </row>
    <row r="138" spans="1:9">
      <c r="A138" s="224">
        <v>277</v>
      </c>
      <c r="B138" s="224">
        <v>30</v>
      </c>
      <c r="C138" s="224" t="s">
        <v>114</v>
      </c>
      <c r="D138" s="224">
        <v>4</v>
      </c>
      <c r="E138" s="224">
        <v>63</v>
      </c>
      <c r="F138" s="224">
        <v>65</v>
      </c>
      <c r="G138" s="227">
        <v>278.13</v>
      </c>
      <c r="H138" s="232">
        <v>0.98257433333333322</v>
      </c>
      <c r="I138" s="232">
        <v>0.39295899999999978</v>
      </c>
    </row>
    <row r="139" spans="1:9">
      <c r="A139" s="224">
        <v>277</v>
      </c>
      <c r="B139" s="224">
        <v>30</v>
      </c>
      <c r="C139" s="224" t="s">
        <v>114</v>
      </c>
      <c r="D139" s="224">
        <v>4</v>
      </c>
      <c r="E139" s="224">
        <v>93</v>
      </c>
      <c r="F139" s="224">
        <v>95</v>
      </c>
      <c r="G139" s="227">
        <v>278.43</v>
      </c>
      <c r="H139" s="232">
        <v>1.1345633333333331</v>
      </c>
      <c r="I139" s="232">
        <v>0.26250669999999982</v>
      </c>
    </row>
    <row r="140" spans="1:9">
      <c r="A140" s="224">
        <v>277</v>
      </c>
      <c r="B140" s="224">
        <v>30</v>
      </c>
      <c r="C140" s="224" t="s">
        <v>114</v>
      </c>
      <c r="D140" s="224">
        <v>4</v>
      </c>
      <c r="E140" s="224">
        <v>123</v>
      </c>
      <c r="F140" s="224">
        <v>125</v>
      </c>
      <c r="G140" s="227">
        <v>278.73</v>
      </c>
      <c r="H140" s="232">
        <v>1.1454733333333331</v>
      </c>
      <c r="I140" s="232">
        <v>0.42526099999999983</v>
      </c>
    </row>
    <row r="141" spans="1:9">
      <c r="A141" s="224">
        <v>277</v>
      </c>
      <c r="B141" s="224">
        <v>30</v>
      </c>
      <c r="C141" s="224" t="s">
        <v>114</v>
      </c>
      <c r="D141" s="224">
        <v>5</v>
      </c>
      <c r="E141" s="224">
        <v>63</v>
      </c>
      <c r="F141" s="224">
        <v>65</v>
      </c>
      <c r="G141" s="227">
        <v>279.63</v>
      </c>
      <c r="H141" s="232">
        <v>1.2057333333333331</v>
      </c>
      <c r="I141" s="232">
        <v>0.3127189999999998</v>
      </c>
    </row>
    <row r="142" spans="1:9">
      <c r="A142" s="224">
        <v>277</v>
      </c>
      <c r="B142" s="224">
        <v>30</v>
      </c>
      <c r="C142" s="224" t="s">
        <v>114</v>
      </c>
      <c r="D142" s="224">
        <v>5</v>
      </c>
      <c r="E142" s="224">
        <v>93</v>
      </c>
      <c r="F142" s="224">
        <v>95</v>
      </c>
      <c r="G142" s="227">
        <v>279.93</v>
      </c>
      <c r="H142" s="232">
        <v>1.1379633333333332</v>
      </c>
      <c r="I142" s="232">
        <v>0.3346429999999998</v>
      </c>
    </row>
    <row r="143" spans="1:9">
      <c r="A143" s="224">
        <v>277</v>
      </c>
      <c r="B143" s="224">
        <v>30</v>
      </c>
      <c r="C143" s="224" t="s">
        <v>114</v>
      </c>
      <c r="D143" s="224">
        <v>5</v>
      </c>
      <c r="E143" s="224">
        <v>131</v>
      </c>
      <c r="F143" s="224">
        <v>133</v>
      </c>
      <c r="G143" s="227">
        <v>280.31</v>
      </c>
      <c r="H143" s="232">
        <v>1.0927933333333331</v>
      </c>
      <c r="I143" s="232">
        <v>0.31926399999999977</v>
      </c>
    </row>
    <row r="144" spans="1:9">
      <c r="A144" s="224">
        <v>277</v>
      </c>
      <c r="B144" s="224">
        <v>31</v>
      </c>
      <c r="C144" s="224" t="s">
        <v>114</v>
      </c>
      <c r="D144" s="224">
        <v>1</v>
      </c>
      <c r="E144" s="224">
        <v>58</v>
      </c>
      <c r="F144" s="224">
        <v>60</v>
      </c>
      <c r="G144" s="227">
        <v>283.08</v>
      </c>
      <c r="H144" s="232">
        <v>1.1096250000000001</v>
      </c>
      <c r="I144" s="232">
        <v>0.27282449999999986</v>
      </c>
    </row>
    <row r="145" spans="1:9">
      <c r="A145" s="224">
        <v>277</v>
      </c>
      <c r="B145" s="224">
        <v>31</v>
      </c>
      <c r="C145" s="224" t="s">
        <v>114</v>
      </c>
      <c r="D145" s="224">
        <v>1</v>
      </c>
      <c r="E145" s="224">
        <v>88</v>
      </c>
      <c r="F145" s="224">
        <v>90</v>
      </c>
      <c r="G145" s="227">
        <v>283.38</v>
      </c>
      <c r="H145" s="232">
        <v>1.1730750000000001</v>
      </c>
      <c r="I145" s="232">
        <v>0.2858334999999998</v>
      </c>
    </row>
    <row r="146" spans="1:9">
      <c r="A146" s="224">
        <v>277</v>
      </c>
      <c r="B146" s="224">
        <v>31</v>
      </c>
      <c r="C146" s="224" t="s">
        <v>114</v>
      </c>
      <c r="D146" s="224">
        <v>1</v>
      </c>
      <c r="E146" s="224">
        <v>118</v>
      </c>
      <c r="F146" s="224">
        <v>120</v>
      </c>
      <c r="G146" s="227">
        <v>283.68</v>
      </c>
      <c r="H146" s="232">
        <v>1.0279639999999999</v>
      </c>
      <c r="I146" s="232">
        <v>0.25373249999999986</v>
      </c>
    </row>
    <row r="147" spans="1:9">
      <c r="A147" s="224">
        <v>277</v>
      </c>
      <c r="B147" s="224">
        <v>31</v>
      </c>
      <c r="C147" s="224" t="s">
        <v>114</v>
      </c>
      <c r="D147" s="224">
        <v>2</v>
      </c>
      <c r="E147" s="224">
        <v>3</v>
      </c>
      <c r="F147" s="224">
        <v>5</v>
      </c>
      <c r="G147" s="227">
        <v>284.02999999999997</v>
      </c>
      <c r="H147" s="232">
        <v>1.2835650000000001</v>
      </c>
      <c r="I147" s="232">
        <v>0.37641249999999987</v>
      </c>
    </row>
    <row r="148" spans="1:9">
      <c r="A148" s="224">
        <v>277</v>
      </c>
      <c r="B148" s="224">
        <v>31</v>
      </c>
      <c r="C148" s="224" t="s">
        <v>114</v>
      </c>
      <c r="D148" s="224">
        <v>2</v>
      </c>
      <c r="E148" s="224">
        <v>33</v>
      </c>
      <c r="F148" s="224">
        <v>35</v>
      </c>
      <c r="G148" s="227">
        <v>284.33</v>
      </c>
      <c r="H148" s="232">
        <v>1.241255</v>
      </c>
      <c r="I148" s="232">
        <v>0.32835549999999986</v>
      </c>
    </row>
    <row r="149" spans="1:9">
      <c r="A149" s="224">
        <v>277</v>
      </c>
      <c r="B149" s="224">
        <v>31</v>
      </c>
      <c r="C149" s="224" t="s">
        <v>114</v>
      </c>
      <c r="D149" s="224">
        <v>2</v>
      </c>
      <c r="E149" s="224">
        <v>63</v>
      </c>
      <c r="F149" s="224">
        <v>65</v>
      </c>
      <c r="G149" s="227">
        <v>284.63</v>
      </c>
      <c r="H149" s="232">
        <v>1.124185</v>
      </c>
      <c r="I149" s="232">
        <v>0.23770149999999982</v>
      </c>
    </row>
    <row r="150" spans="1:9">
      <c r="A150" s="224">
        <v>277</v>
      </c>
      <c r="B150" s="224">
        <v>31</v>
      </c>
      <c r="C150" s="224" t="s">
        <v>114</v>
      </c>
      <c r="D150" s="224">
        <v>2</v>
      </c>
      <c r="E150" s="224">
        <v>93</v>
      </c>
      <c r="F150" s="224">
        <v>95</v>
      </c>
      <c r="G150" s="227">
        <v>284.93</v>
      </c>
      <c r="H150" s="232">
        <v>1.1758949999999999</v>
      </c>
      <c r="I150" s="232">
        <v>0.17218219999999981</v>
      </c>
    </row>
    <row r="151" spans="1:9">
      <c r="A151" s="224">
        <v>277</v>
      </c>
      <c r="B151" s="224">
        <v>31</v>
      </c>
      <c r="C151" s="224" t="s">
        <v>114</v>
      </c>
      <c r="D151" s="224">
        <v>2</v>
      </c>
      <c r="E151" s="224">
        <v>123</v>
      </c>
      <c r="F151" s="224">
        <v>125</v>
      </c>
      <c r="G151" s="227">
        <v>285.23</v>
      </c>
      <c r="H151" s="232">
        <v>1.300405</v>
      </c>
      <c r="I151" s="232">
        <v>0.37267349999999982</v>
      </c>
    </row>
    <row r="152" spans="1:9">
      <c r="A152" s="224">
        <v>277</v>
      </c>
      <c r="B152" s="224">
        <v>32</v>
      </c>
      <c r="C152" s="224" t="s">
        <v>114</v>
      </c>
      <c r="D152" s="224">
        <v>1</v>
      </c>
      <c r="E152" s="224">
        <v>33</v>
      </c>
      <c r="F152" s="224">
        <v>35</v>
      </c>
      <c r="G152" s="227">
        <v>292.33</v>
      </c>
      <c r="H152" s="232">
        <v>1.320495</v>
      </c>
      <c r="I152" s="232">
        <v>-0.12838950000000016</v>
      </c>
    </row>
    <row r="153" spans="1:9">
      <c r="A153" s="224">
        <v>277</v>
      </c>
      <c r="B153" s="224">
        <v>32</v>
      </c>
      <c r="C153" s="224" t="s">
        <v>114</v>
      </c>
      <c r="D153" s="224">
        <v>1</v>
      </c>
      <c r="E153" s="224">
        <v>63</v>
      </c>
      <c r="F153" s="224">
        <v>65</v>
      </c>
      <c r="G153" s="227">
        <v>292.63</v>
      </c>
      <c r="H153" s="232">
        <v>1.1528050000000001</v>
      </c>
      <c r="I153" s="232">
        <v>0.15963989999999983</v>
      </c>
    </row>
    <row r="154" spans="1:9">
      <c r="A154" s="224">
        <v>277</v>
      </c>
      <c r="B154" s="224">
        <v>32</v>
      </c>
      <c r="C154" s="224" t="s">
        <v>114</v>
      </c>
      <c r="D154" s="224">
        <v>1</v>
      </c>
      <c r="E154" s="224">
        <v>93</v>
      </c>
      <c r="F154" s="224">
        <v>95</v>
      </c>
      <c r="G154" s="227">
        <v>292.93</v>
      </c>
      <c r="H154" s="232">
        <v>1.3265275000000001</v>
      </c>
      <c r="I154" s="232">
        <v>-1.0735111000000269E-2</v>
      </c>
    </row>
    <row r="155" spans="1:9">
      <c r="A155" s="224">
        <v>277</v>
      </c>
      <c r="B155" s="224">
        <v>32</v>
      </c>
      <c r="C155" s="224" t="s">
        <v>114</v>
      </c>
      <c r="D155" s="224">
        <v>1</v>
      </c>
      <c r="E155" s="224">
        <v>123</v>
      </c>
      <c r="F155" s="224">
        <v>125</v>
      </c>
      <c r="G155" s="227">
        <v>293.23</v>
      </c>
      <c r="H155" s="232">
        <v>1.2825274999999998</v>
      </c>
      <c r="I155" s="232">
        <v>3.7645375999999758E-2</v>
      </c>
    </row>
    <row r="156" spans="1:9">
      <c r="A156" s="224">
        <v>277</v>
      </c>
      <c r="B156" s="224">
        <v>32</v>
      </c>
      <c r="C156" s="224" t="s">
        <v>114</v>
      </c>
      <c r="D156" s="224">
        <v>2</v>
      </c>
      <c r="E156" s="224">
        <v>19</v>
      </c>
      <c r="F156" s="224">
        <v>21</v>
      </c>
      <c r="G156" s="227">
        <v>293.69</v>
      </c>
      <c r="H156" s="232">
        <v>1.3442374999999998</v>
      </c>
      <c r="I156" s="232">
        <v>-2.3208028000000255E-2</v>
      </c>
    </row>
    <row r="157" spans="1:9">
      <c r="A157" s="224">
        <v>277</v>
      </c>
      <c r="B157" s="224">
        <v>32</v>
      </c>
      <c r="C157" s="224" t="s">
        <v>114</v>
      </c>
      <c r="D157" s="224">
        <v>3</v>
      </c>
      <c r="E157" s="224">
        <v>77</v>
      </c>
      <c r="F157" s="224">
        <v>79</v>
      </c>
      <c r="G157" s="227">
        <v>295.77</v>
      </c>
      <c r="H157" s="232">
        <v>1.4693974999999997</v>
      </c>
      <c r="I157" s="232">
        <v>-3.3640996000000242E-2</v>
      </c>
    </row>
    <row r="158" spans="1:9">
      <c r="A158" s="224">
        <v>277</v>
      </c>
      <c r="B158" s="224">
        <v>32</v>
      </c>
      <c r="C158" s="224" t="s">
        <v>114</v>
      </c>
      <c r="D158" s="224">
        <v>3</v>
      </c>
      <c r="E158" s="224">
        <v>107</v>
      </c>
      <c r="F158" s="224">
        <v>109</v>
      </c>
      <c r="G158" s="227">
        <v>296.07</v>
      </c>
      <c r="H158" s="232">
        <v>1.2682274999999998</v>
      </c>
      <c r="I158" s="232">
        <v>-0.4134963400000003</v>
      </c>
    </row>
    <row r="159" spans="1:9">
      <c r="A159" s="224">
        <v>277</v>
      </c>
      <c r="B159" s="224">
        <v>32</v>
      </c>
      <c r="C159" s="224" t="s">
        <v>114</v>
      </c>
      <c r="D159" s="224">
        <v>3</v>
      </c>
      <c r="E159" s="224">
        <v>137</v>
      </c>
      <c r="F159" s="224">
        <v>139</v>
      </c>
      <c r="G159" s="227">
        <v>296.37</v>
      </c>
      <c r="H159" s="232">
        <v>1.2590974999999998</v>
      </c>
      <c r="I159" s="232">
        <v>-0.38839924000000031</v>
      </c>
    </row>
    <row r="160" spans="1:9">
      <c r="A160" s="224">
        <v>277</v>
      </c>
      <c r="B160" s="224">
        <v>33</v>
      </c>
      <c r="C160" s="224" t="s">
        <v>114</v>
      </c>
      <c r="D160" s="224">
        <v>1</v>
      </c>
      <c r="E160" s="224">
        <v>129</v>
      </c>
      <c r="F160" s="224">
        <v>130.5</v>
      </c>
      <c r="G160" s="227">
        <v>312.29000000000002</v>
      </c>
      <c r="H160" s="232">
        <v>1.1715475</v>
      </c>
      <c r="I160" s="232">
        <v>-0.15521398000000031</v>
      </c>
    </row>
    <row r="161" spans="1:9">
      <c r="A161" s="224">
        <v>277</v>
      </c>
      <c r="B161" s="224">
        <v>33</v>
      </c>
      <c r="C161" s="224" t="s">
        <v>114</v>
      </c>
      <c r="D161" s="224">
        <v>2</v>
      </c>
      <c r="E161" s="224">
        <v>28</v>
      </c>
      <c r="F161" s="224">
        <v>30</v>
      </c>
      <c r="G161" s="227">
        <v>312.77999999999997</v>
      </c>
      <c r="H161" s="232">
        <v>0.96798349999999989</v>
      </c>
      <c r="I161" s="232">
        <v>0.12588006799999973</v>
      </c>
    </row>
    <row r="162" spans="1:9">
      <c r="A162" s="224">
        <v>277</v>
      </c>
      <c r="B162" s="224">
        <v>33</v>
      </c>
      <c r="C162" s="224" t="s">
        <v>114</v>
      </c>
      <c r="D162" s="224">
        <v>2</v>
      </c>
      <c r="E162" s="224">
        <v>67.5</v>
      </c>
      <c r="F162" s="224">
        <v>69</v>
      </c>
      <c r="G162" s="227">
        <v>313.17500000000001</v>
      </c>
      <c r="H162" s="232">
        <v>0.80681049999999987</v>
      </c>
      <c r="I162" s="232">
        <v>8.3110203199999677E-2</v>
      </c>
    </row>
    <row r="163" spans="1:9">
      <c r="A163" s="224">
        <v>277</v>
      </c>
      <c r="B163" s="224">
        <v>33</v>
      </c>
      <c r="C163" s="224" t="s">
        <v>114</v>
      </c>
      <c r="D163" s="224">
        <v>2</v>
      </c>
      <c r="E163" s="224">
        <v>106</v>
      </c>
      <c r="F163" s="224">
        <v>108</v>
      </c>
      <c r="G163" s="227">
        <v>313.56</v>
      </c>
      <c r="H163" s="232">
        <v>0.61276849999999983</v>
      </c>
      <c r="I163" s="232">
        <v>0.29587183999999972</v>
      </c>
    </row>
    <row r="164" spans="1:9">
      <c r="A164" s="224">
        <v>277</v>
      </c>
      <c r="B164" s="224">
        <v>33</v>
      </c>
      <c r="C164" s="224" t="s">
        <v>114</v>
      </c>
      <c r="D164" s="224">
        <v>2</v>
      </c>
      <c r="E164" s="224">
        <v>146</v>
      </c>
      <c r="F164" s="224">
        <v>148</v>
      </c>
      <c r="G164" s="227">
        <v>313.95999999999998</v>
      </c>
      <c r="H164" s="232">
        <v>0.53546199999999988</v>
      </c>
      <c r="I164" s="232">
        <v>0.36819399999999963</v>
      </c>
    </row>
    <row r="165" spans="1:9">
      <c r="A165" s="224">
        <v>277</v>
      </c>
      <c r="B165" s="224">
        <v>34</v>
      </c>
      <c r="C165" s="224" t="s">
        <v>114</v>
      </c>
      <c r="D165" s="224">
        <v>1</v>
      </c>
      <c r="E165" s="224">
        <v>32</v>
      </c>
      <c r="F165" s="224">
        <v>35</v>
      </c>
      <c r="G165" s="227">
        <v>330.32</v>
      </c>
      <c r="H165" s="232">
        <v>1.0732739999999998</v>
      </c>
      <c r="I165" s="232">
        <v>0.26720899999999964</v>
      </c>
    </row>
    <row r="166" spans="1:9">
      <c r="A166" s="224">
        <v>277</v>
      </c>
      <c r="B166" s="224">
        <v>34</v>
      </c>
      <c r="C166" s="224" t="s">
        <v>114</v>
      </c>
      <c r="D166" s="224">
        <v>1</v>
      </c>
      <c r="E166" s="224">
        <v>74.5</v>
      </c>
      <c r="F166" s="224">
        <v>76</v>
      </c>
      <c r="G166" s="227">
        <v>330.745</v>
      </c>
      <c r="H166" s="232">
        <v>0.79976800000000003</v>
      </c>
      <c r="I166" s="232">
        <v>3.7795723999999781E-2</v>
      </c>
    </row>
    <row r="167" spans="1:9">
      <c r="A167" s="224">
        <v>277</v>
      </c>
      <c r="B167" s="224">
        <v>34</v>
      </c>
      <c r="C167" s="224" t="s">
        <v>114</v>
      </c>
      <c r="D167" s="224">
        <v>1</v>
      </c>
      <c r="E167" s="224">
        <v>111</v>
      </c>
      <c r="F167" s="224">
        <v>113</v>
      </c>
      <c r="G167" s="227">
        <v>331.11</v>
      </c>
      <c r="H167" s="232">
        <v>0.83249299999999993</v>
      </c>
      <c r="I167" s="232">
        <v>0.27573499999999962</v>
      </c>
    </row>
    <row r="168" spans="1:9">
      <c r="A168" s="224">
        <v>277</v>
      </c>
      <c r="B168" s="224">
        <v>34</v>
      </c>
      <c r="C168" s="224" t="s">
        <v>114</v>
      </c>
      <c r="D168" s="224">
        <v>2</v>
      </c>
      <c r="E168" s="224">
        <v>38.5</v>
      </c>
      <c r="F168" s="224">
        <v>40.5</v>
      </c>
      <c r="G168" s="227">
        <v>331.88499999999999</v>
      </c>
      <c r="H168" s="232">
        <v>0.81794899999999982</v>
      </c>
      <c r="I168" s="232">
        <v>0.20102009999999965</v>
      </c>
    </row>
    <row r="169" spans="1:9">
      <c r="A169" s="224">
        <v>277</v>
      </c>
      <c r="B169" s="224">
        <v>34</v>
      </c>
      <c r="C169" s="224" t="s">
        <v>114</v>
      </c>
      <c r="D169" s="224">
        <v>2</v>
      </c>
      <c r="E169" s="224">
        <v>76</v>
      </c>
      <c r="F169" s="224">
        <v>78</v>
      </c>
      <c r="G169" s="227">
        <v>332.26</v>
      </c>
      <c r="H169" s="232">
        <v>0.61997099999999994</v>
      </c>
      <c r="I169" s="232">
        <v>0.3615039999999996</v>
      </c>
    </row>
    <row r="170" spans="1:9">
      <c r="A170" s="224">
        <v>277</v>
      </c>
      <c r="B170" s="224">
        <v>34</v>
      </c>
      <c r="C170" s="224" t="s">
        <v>114</v>
      </c>
      <c r="D170" s="224">
        <v>2</v>
      </c>
      <c r="E170" s="224">
        <v>112</v>
      </c>
      <c r="F170" s="224">
        <v>115</v>
      </c>
      <c r="G170" s="227">
        <v>332.62</v>
      </c>
      <c r="H170" s="232">
        <v>0.81436299999999984</v>
      </c>
      <c r="I170" s="232">
        <v>0.40246099999999968</v>
      </c>
    </row>
    <row r="171" spans="1:9">
      <c r="A171" s="224"/>
      <c r="B171" s="224"/>
      <c r="C171" s="224"/>
      <c r="D171" s="224"/>
      <c r="E171" s="224"/>
      <c r="F171" s="224"/>
      <c r="G171" s="227"/>
      <c r="H171" s="232"/>
      <c r="I171" s="232"/>
    </row>
    <row r="172" spans="1:9">
      <c r="A172" s="224"/>
      <c r="B172" s="224"/>
      <c r="C172" s="224"/>
      <c r="D172" s="224"/>
      <c r="E172" s="224"/>
      <c r="F172" s="224"/>
      <c r="G172" s="227"/>
      <c r="H172" s="232"/>
      <c r="I172" s="232"/>
    </row>
    <row r="173" spans="1:9">
      <c r="A173" s="224"/>
      <c r="B173" s="224"/>
      <c r="C173" s="224"/>
      <c r="D173" s="224"/>
      <c r="E173" s="224"/>
      <c r="F173" s="224"/>
      <c r="G173" s="227"/>
      <c r="H173" s="232"/>
      <c r="I173" s="232"/>
    </row>
    <row r="174" spans="1:9">
      <c r="A174" s="224"/>
      <c r="B174" s="224"/>
      <c r="C174" s="224"/>
      <c r="D174" s="224"/>
      <c r="E174" s="224"/>
      <c r="F174" s="224"/>
      <c r="G174" s="227"/>
      <c r="H174" s="232"/>
      <c r="I174" s="232"/>
    </row>
    <row r="175" spans="1:9">
      <c r="A175" s="224"/>
      <c r="B175" s="224"/>
      <c r="C175" s="224"/>
      <c r="D175" s="224"/>
      <c r="E175" s="224"/>
      <c r="F175" s="224"/>
      <c r="G175" s="227"/>
      <c r="H175" s="232"/>
      <c r="I175" s="232"/>
    </row>
    <row r="176" spans="1:9">
      <c r="A176" s="224"/>
      <c r="B176" s="224"/>
      <c r="C176" s="224"/>
      <c r="D176" s="224"/>
      <c r="E176" s="224"/>
      <c r="F176" s="224"/>
      <c r="G176" s="227"/>
      <c r="H176" s="232"/>
      <c r="I176" s="232"/>
    </row>
    <row r="177" spans="1:9">
      <c r="A177" s="224"/>
      <c r="B177" s="224"/>
      <c r="C177" s="224"/>
      <c r="D177" s="224"/>
      <c r="E177" s="224"/>
      <c r="F177" s="224"/>
      <c r="G177" s="227"/>
      <c r="H177" s="232"/>
      <c r="I177" s="232"/>
    </row>
    <row r="178" spans="1:9">
      <c r="A178" s="224"/>
      <c r="B178" s="224"/>
      <c r="C178" s="224"/>
      <c r="D178" s="224"/>
      <c r="E178" s="224"/>
      <c r="F178" s="224"/>
      <c r="G178" s="227"/>
      <c r="H178" s="232"/>
      <c r="I178" s="232"/>
    </row>
    <row r="179" spans="1:9">
      <c r="A179" s="224"/>
      <c r="B179" s="224"/>
      <c r="C179" s="224"/>
      <c r="D179" s="224"/>
      <c r="E179" s="224"/>
      <c r="F179" s="224"/>
      <c r="G179" s="227"/>
      <c r="H179" s="232"/>
      <c r="I179" s="232"/>
    </row>
    <row r="180" spans="1:9">
      <c r="A180" s="224"/>
      <c r="B180" s="224"/>
      <c r="C180" s="224"/>
      <c r="D180" s="224"/>
      <c r="E180" s="224"/>
      <c r="F180" s="224"/>
      <c r="G180" s="227"/>
      <c r="H180" s="232"/>
      <c r="I180" s="232"/>
    </row>
    <row r="181" spans="1:9">
      <c r="A181" s="224"/>
      <c r="B181" s="224"/>
      <c r="C181" s="224"/>
      <c r="D181" s="224"/>
      <c r="E181" s="224"/>
      <c r="F181" s="224"/>
      <c r="G181" s="227"/>
      <c r="H181" s="232"/>
      <c r="I181" s="232"/>
    </row>
    <row r="182" spans="1:9">
      <c r="A182" s="224"/>
      <c r="B182" s="224"/>
      <c r="C182" s="224"/>
      <c r="D182" s="224"/>
      <c r="E182" s="224"/>
      <c r="F182" s="224"/>
      <c r="G182" s="227"/>
      <c r="H182" s="232"/>
      <c r="I182" s="232"/>
    </row>
    <row r="183" spans="1:9">
      <c r="A183" s="224"/>
      <c r="B183" s="224"/>
      <c r="C183" s="224"/>
      <c r="D183" s="224"/>
      <c r="E183" s="224"/>
      <c r="F183" s="224"/>
      <c r="G183" s="227"/>
      <c r="H183" s="232"/>
      <c r="I183" s="232"/>
    </row>
    <row r="184" spans="1:9">
      <c r="A184" s="224"/>
      <c r="B184" s="224"/>
      <c r="C184" s="224"/>
      <c r="D184" s="224"/>
      <c r="E184" s="224"/>
      <c r="F184" s="224"/>
      <c r="G184" s="227"/>
      <c r="H184" s="232"/>
      <c r="I184" s="232"/>
    </row>
    <row r="185" spans="1:9">
      <c r="A185" s="224"/>
      <c r="B185" s="224"/>
      <c r="C185" s="224"/>
      <c r="D185" s="224"/>
      <c r="E185" s="224"/>
      <c r="F185" s="224"/>
      <c r="G185" s="227"/>
      <c r="H185" s="232"/>
      <c r="I185" s="232"/>
    </row>
    <row r="186" spans="1:9">
      <c r="A186" s="224"/>
      <c r="B186" s="224"/>
      <c r="C186" s="224"/>
      <c r="D186" s="224"/>
      <c r="E186" s="224"/>
      <c r="F186" s="224"/>
      <c r="G186" s="227"/>
      <c r="H186" s="232"/>
      <c r="I186" s="232"/>
    </row>
    <row r="187" spans="1:9">
      <c r="A187" s="224"/>
      <c r="B187" s="224"/>
      <c r="C187" s="224"/>
      <c r="D187" s="224"/>
      <c r="E187" s="224"/>
      <c r="F187" s="224"/>
      <c r="G187" s="227"/>
      <c r="H187" s="232"/>
      <c r="I187" s="232"/>
    </row>
    <row r="188" spans="1:9">
      <c r="A188" s="230"/>
      <c r="B188" s="224"/>
      <c r="C188" s="224"/>
      <c r="D188" s="224"/>
      <c r="E188" s="224"/>
      <c r="F188" s="224"/>
      <c r="G188" s="227"/>
      <c r="H188" s="232"/>
      <c r="I188" s="232"/>
    </row>
    <row r="189" spans="1:9">
      <c r="A189" s="224"/>
      <c r="B189" s="224"/>
      <c r="C189" s="224"/>
      <c r="D189" s="224"/>
      <c r="E189" s="224"/>
      <c r="F189" s="224"/>
      <c r="G189" s="227"/>
      <c r="H189" s="232"/>
      <c r="I189" s="232"/>
    </row>
    <row r="190" spans="1:9">
      <c r="A190" s="224"/>
      <c r="B190" s="224"/>
      <c r="C190" s="224"/>
      <c r="D190" s="224"/>
      <c r="E190" s="224"/>
      <c r="F190" s="224"/>
      <c r="G190" s="227"/>
      <c r="H190" s="232"/>
      <c r="I190" s="232"/>
    </row>
    <row r="191" spans="1:9">
      <c r="A191" s="224"/>
      <c r="B191" s="224"/>
      <c r="C191" s="224"/>
      <c r="D191" s="224"/>
      <c r="E191" s="224"/>
      <c r="F191" s="224"/>
      <c r="G191" s="227"/>
      <c r="H191" s="232"/>
      <c r="I191" s="232"/>
    </row>
    <row r="192" spans="1:9">
      <c r="A192" s="224"/>
      <c r="B192" s="224"/>
      <c r="C192" s="224"/>
      <c r="D192" s="224"/>
      <c r="E192" s="224"/>
      <c r="F192" s="224"/>
      <c r="G192" s="227"/>
      <c r="H192" s="232"/>
      <c r="I192" s="232"/>
    </row>
    <row r="193" spans="1:9">
      <c r="A193" s="224"/>
      <c r="B193" s="224"/>
      <c r="C193" s="224"/>
      <c r="D193" s="224"/>
      <c r="E193" s="224"/>
      <c r="F193" s="224"/>
      <c r="G193" s="227"/>
      <c r="H193" s="232"/>
      <c r="I193" s="232"/>
    </row>
    <row r="194" spans="1:9">
      <c r="A194" s="224"/>
      <c r="B194" s="224"/>
      <c r="C194" s="224"/>
      <c r="D194" s="224"/>
      <c r="E194" s="224"/>
      <c r="F194" s="224"/>
      <c r="G194" s="227"/>
      <c r="H194" s="232"/>
      <c r="I194" s="232"/>
    </row>
    <row r="195" spans="1:9">
      <c r="A195" s="224"/>
      <c r="B195" s="224"/>
      <c r="C195" s="224"/>
      <c r="D195" s="224"/>
      <c r="E195" s="224"/>
      <c r="F195" s="224"/>
      <c r="G195" s="227"/>
      <c r="H195" s="232"/>
      <c r="I195" s="232"/>
    </row>
    <row r="196" spans="1:9">
      <c r="A196" s="224"/>
      <c r="B196" s="224"/>
      <c r="C196" s="224"/>
      <c r="D196" s="224"/>
      <c r="E196" s="224"/>
      <c r="F196" s="224"/>
      <c r="G196" s="227"/>
      <c r="H196" s="232"/>
      <c r="I196" s="232"/>
    </row>
    <row r="197" spans="1:9">
      <c r="A197" s="224"/>
      <c r="B197" s="224"/>
      <c r="C197" s="224"/>
      <c r="D197" s="224"/>
      <c r="E197" s="224"/>
      <c r="F197" s="224"/>
      <c r="G197" s="227"/>
      <c r="H197" s="232"/>
      <c r="I197" s="232"/>
    </row>
    <row r="198" spans="1:9">
      <c r="A198" s="224"/>
      <c r="B198" s="224"/>
      <c r="C198" s="224"/>
      <c r="D198" s="224"/>
      <c r="E198" s="224"/>
      <c r="F198" s="224"/>
      <c r="G198" s="227"/>
      <c r="H198" s="232"/>
      <c r="I198" s="232"/>
    </row>
    <row r="199" spans="1:9">
      <c r="A199" s="224"/>
      <c r="B199" s="224"/>
      <c r="C199" s="224"/>
      <c r="D199" s="224"/>
      <c r="E199" s="224"/>
      <c r="F199" s="224"/>
      <c r="G199" s="227"/>
      <c r="H199" s="232"/>
      <c r="I199" s="232"/>
    </row>
    <row r="200" spans="1:9">
      <c r="A200" s="224"/>
      <c r="B200" s="224"/>
      <c r="C200" s="224"/>
      <c r="D200" s="224"/>
      <c r="E200" s="224"/>
      <c r="F200" s="224"/>
      <c r="G200" s="227"/>
      <c r="H200" s="232"/>
      <c r="I200" s="232"/>
    </row>
    <row r="201" spans="1:9">
      <c r="A201" s="224"/>
      <c r="B201" s="224"/>
      <c r="C201" s="224"/>
      <c r="D201" s="224"/>
      <c r="E201" s="224"/>
      <c r="F201" s="224"/>
      <c r="G201" s="227"/>
      <c r="H201" s="232"/>
      <c r="I201" s="232"/>
    </row>
    <row r="202" spans="1:9">
      <c r="A202" s="224"/>
      <c r="B202" s="224"/>
      <c r="C202" s="224"/>
      <c r="D202" s="224"/>
      <c r="E202" s="224"/>
      <c r="F202" s="224"/>
      <c r="G202" s="227"/>
      <c r="H202" s="232"/>
      <c r="I202" s="232"/>
    </row>
    <row r="203" spans="1:9">
      <c r="A203" s="224"/>
      <c r="B203" s="224"/>
      <c r="C203" s="224"/>
      <c r="D203" s="224"/>
      <c r="E203" s="224"/>
      <c r="F203" s="224"/>
      <c r="G203" s="227"/>
      <c r="H203" s="232"/>
      <c r="I203" s="232"/>
    </row>
    <row r="204" spans="1:9">
      <c r="A204" s="224"/>
      <c r="B204" s="224"/>
      <c r="C204" s="224"/>
      <c r="D204" s="224"/>
      <c r="E204" s="224"/>
      <c r="F204" s="224"/>
      <c r="G204" s="227"/>
      <c r="H204" s="232"/>
      <c r="I204" s="232"/>
    </row>
    <row r="205" spans="1:9">
      <c r="A205" s="224"/>
      <c r="B205" s="224"/>
      <c r="C205" s="224"/>
      <c r="D205" s="224"/>
      <c r="E205" s="224"/>
      <c r="F205" s="224"/>
      <c r="G205" s="227"/>
      <c r="H205" s="232"/>
      <c r="I205" s="232"/>
    </row>
    <row r="206" spans="1:9">
      <c r="A206" s="224"/>
      <c r="B206" s="224"/>
      <c r="C206" s="224"/>
      <c r="D206" s="224"/>
      <c r="E206" s="224"/>
      <c r="F206" s="224"/>
      <c r="G206" s="227"/>
      <c r="H206" s="232"/>
      <c r="I206" s="232"/>
    </row>
    <row r="207" spans="1:9">
      <c r="A207" s="224"/>
      <c r="B207" s="224"/>
      <c r="C207" s="224"/>
      <c r="D207" s="224"/>
      <c r="E207" s="224"/>
      <c r="F207" s="224"/>
      <c r="G207" s="227"/>
      <c r="H207" s="232"/>
      <c r="I207" s="232"/>
    </row>
    <row r="208" spans="1:9">
      <c r="A208" s="224"/>
      <c r="B208" s="224"/>
      <c r="C208" s="224"/>
      <c r="D208" s="224"/>
      <c r="E208" s="224"/>
      <c r="F208" s="224"/>
      <c r="G208" s="227"/>
      <c r="H208" s="232"/>
      <c r="I208" s="232"/>
    </row>
    <row r="209" spans="1:9">
      <c r="A209" s="224"/>
      <c r="B209" s="224"/>
      <c r="C209" s="224"/>
      <c r="D209" s="224"/>
      <c r="E209" s="224"/>
      <c r="F209" s="224"/>
      <c r="G209" s="227"/>
      <c r="H209" s="232"/>
      <c r="I209" s="232"/>
    </row>
    <row r="210" spans="1:9">
      <c r="A210" s="224"/>
      <c r="B210" s="224"/>
      <c r="C210" s="224"/>
      <c r="D210" s="224"/>
      <c r="E210" s="224"/>
      <c r="F210" s="224"/>
      <c r="G210" s="227"/>
      <c r="H210" s="232"/>
      <c r="I210" s="232"/>
    </row>
    <row r="211" spans="1:9">
      <c r="A211" s="224"/>
      <c r="B211" s="224"/>
      <c r="C211" s="224"/>
      <c r="D211" s="224"/>
      <c r="E211" s="224"/>
      <c r="F211" s="224"/>
      <c r="G211" s="227"/>
      <c r="H211" s="232"/>
      <c r="I211" s="232"/>
    </row>
    <row r="212" spans="1:9">
      <c r="A212" s="224"/>
      <c r="B212" s="224"/>
      <c r="C212" s="224"/>
      <c r="D212" s="224"/>
      <c r="E212" s="224"/>
      <c r="F212" s="224"/>
      <c r="G212" s="227"/>
      <c r="H212" s="232"/>
      <c r="I212" s="232"/>
    </row>
    <row r="213" spans="1:9">
      <c r="A213" s="224"/>
      <c r="B213" s="224"/>
      <c r="C213" s="224"/>
      <c r="D213" s="224"/>
      <c r="E213" s="224"/>
      <c r="F213" s="224"/>
      <c r="G213" s="227"/>
      <c r="H213" s="232"/>
      <c r="I213" s="232"/>
    </row>
    <row r="214" spans="1:9">
      <c r="A214" s="224"/>
      <c r="B214" s="224"/>
      <c r="C214" s="224"/>
      <c r="D214" s="224"/>
      <c r="E214" s="224"/>
      <c r="F214" s="224"/>
      <c r="G214" s="227"/>
      <c r="H214" s="232"/>
      <c r="I214" s="232"/>
    </row>
    <row r="215" spans="1:9">
      <c r="A215" s="224"/>
      <c r="B215" s="224"/>
      <c r="C215" s="224"/>
      <c r="D215" s="224"/>
      <c r="E215" s="224"/>
      <c r="F215" s="224"/>
      <c r="G215" s="227"/>
      <c r="H215" s="232"/>
      <c r="I215" s="232"/>
    </row>
    <row r="216" spans="1:9">
      <c r="A216" s="224"/>
      <c r="B216" s="224"/>
      <c r="C216" s="224"/>
      <c r="D216" s="224"/>
      <c r="E216" s="224"/>
      <c r="F216" s="224"/>
      <c r="G216" s="227"/>
      <c r="H216" s="232"/>
      <c r="I216" s="232"/>
    </row>
    <row r="217" spans="1:9">
      <c r="A217" s="224"/>
      <c r="B217" s="224"/>
      <c r="C217" s="224"/>
      <c r="D217" s="224"/>
      <c r="E217" s="224"/>
      <c r="F217" s="224"/>
      <c r="G217" s="227"/>
      <c r="H217" s="232"/>
      <c r="I217" s="232"/>
    </row>
    <row r="218" spans="1:9">
      <c r="A218" s="224"/>
      <c r="B218" s="224"/>
      <c r="C218" s="224"/>
      <c r="D218" s="224"/>
      <c r="E218" s="224"/>
      <c r="F218" s="224"/>
      <c r="G218" s="227"/>
      <c r="H218" s="232"/>
      <c r="I218" s="232"/>
    </row>
    <row r="219" spans="1:9">
      <c r="A219" s="224"/>
      <c r="B219" s="224"/>
      <c r="C219" s="224"/>
      <c r="D219" s="224"/>
      <c r="E219" s="224"/>
      <c r="F219" s="224"/>
      <c r="G219" s="227"/>
      <c r="H219" s="232"/>
      <c r="I219" s="232"/>
    </row>
    <row r="220" spans="1:9">
      <c r="A220" s="224"/>
      <c r="B220" s="224"/>
      <c r="C220" s="224"/>
      <c r="D220" s="224"/>
      <c r="E220" s="224"/>
      <c r="F220" s="224"/>
      <c r="G220" s="227"/>
      <c r="H220" s="232"/>
      <c r="I220" s="232"/>
    </row>
    <row r="221" spans="1:9">
      <c r="A221" s="224"/>
      <c r="B221" s="224"/>
      <c r="C221" s="224"/>
      <c r="D221" s="224"/>
      <c r="E221" s="224"/>
      <c r="F221" s="224"/>
      <c r="G221" s="227"/>
      <c r="H221" s="232"/>
      <c r="I221" s="232"/>
    </row>
    <row r="222" spans="1:9">
      <c r="A222" s="224"/>
      <c r="B222" s="224"/>
      <c r="C222" s="224"/>
      <c r="D222" s="224"/>
      <c r="E222" s="224"/>
      <c r="F222" s="224"/>
      <c r="G222" s="227"/>
      <c r="H222" s="232"/>
      <c r="I222" s="232"/>
    </row>
    <row r="223" spans="1:9">
      <c r="A223" s="224"/>
      <c r="B223" s="224"/>
      <c r="C223" s="224"/>
      <c r="D223" s="224"/>
      <c r="E223" s="224"/>
      <c r="F223" s="224"/>
      <c r="G223" s="227"/>
      <c r="H223" s="232"/>
      <c r="I223" s="232"/>
    </row>
    <row r="224" spans="1:9">
      <c r="A224" s="224"/>
      <c r="B224" s="224"/>
      <c r="C224" s="224"/>
      <c r="D224" s="224"/>
      <c r="E224" s="224"/>
      <c r="F224" s="224"/>
      <c r="G224" s="227"/>
      <c r="H224" s="232"/>
      <c r="I224" s="232"/>
    </row>
    <row r="225" spans="1:9">
      <c r="A225" s="224"/>
      <c r="B225" s="224"/>
      <c r="C225" s="224"/>
      <c r="D225" s="224"/>
      <c r="E225" s="224"/>
      <c r="F225" s="224"/>
      <c r="G225" s="227"/>
      <c r="H225" s="232"/>
      <c r="I225" s="232"/>
    </row>
    <row r="226" spans="1:9">
      <c r="A226" s="224"/>
      <c r="B226" s="224"/>
      <c r="C226" s="224"/>
      <c r="D226" s="224"/>
      <c r="E226" s="224"/>
      <c r="F226" s="224"/>
      <c r="G226" s="227"/>
      <c r="H226" s="232"/>
      <c r="I226" s="232"/>
    </row>
    <row r="227" spans="1:9">
      <c r="A227" s="224"/>
      <c r="B227" s="224"/>
      <c r="C227" s="224"/>
      <c r="D227" s="224"/>
      <c r="E227" s="224"/>
      <c r="F227" s="224"/>
      <c r="G227" s="227"/>
      <c r="H227" s="232"/>
      <c r="I227" s="232"/>
    </row>
    <row r="228" spans="1:9">
      <c r="A228" s="224"/>
      <c r="B228" s="224"/>
      <c r="C228" s="224"/>
      <c r="D228" s="224"/>
      <c r="E228" s="224"/>
      <c r="F228" s="224"/>
      <c r="G228" s="227"/>
      <c r="H228" s="232"/>
      <c r="I228" s="232"/>
    </row>
    <row r="229" spans="1:9">
      <c r="A229" s="224"/>
      <c r="B229" s="224"/>
      <c r="C229" s="224"/>
      <c r="D229" s="224"/>
      <c r="E229" s="224"/>
      <c r="F229" s="224"/>
      <c r="G229" s="227"/>
      <c r="H229" s="232"/>
      <c r="I229" s="232"/>
    </row>
    <row r="230" spans="1:9">
      <c r="A230" s="224"/>
      <c r="B230" s="224"/>
      <c r="C230" s="224"/>
      <c r="D230" s="224"/>
      <c r="E230" s="224"/>
      <c r="F230" s="224"/>
      <c r="G230" s="227"/>
      <c r="H230" s="232"/>
      <c r="I230" s="232"/>
    </row>
    <row r="231" spans="1:9">
      <c r="A231" s="224"/>
      <c r="B231" s="224"/>
      <c r="C231" s="224"/>
      <c r="D231" s="224"/>
      <c r="E231" s="224"/>
      <c r="F231" s="224"/>
      <c r="G231" s="227"/>
      <c r="H231" s="232"/>
      <c r="I231" s="232"/>
    </row>
    <row r="232" spans="1:9">
      <c r="A232" s="224"/>
      <c r="B232" s="224"/>
      <c r="C232" s="224"/>
      <c r="D232" s="224"/>
      <c r="E232" s="224"/>
      <c r="F232" s="224"/>
      <c r="G232" s="227"/>
      <c r="H232" s="232"/>
      <c r="I232" s="232"/>
    </row>
    <row r="233" spans="1:9">
      <c r="A233" s="224"/>
      <c r="B233" s="224"/>
      <c r="C233" s="224"/>
      <c r="D233" s="224"/>
      <c r="E233" s="224"/>
      <c r="F233" s="224"/>
      <c r="G233" s="227"/>
      <c r="H233" s="234"/>
      <c r="I233" s="234"/>
    </row>
    <row r="234" spans="1:9">
      <c r="A234" s="224"/>
      <c r="B234" s="224"/>
      <c r="C234" s="224"/>
      <c r="D234" s="224"/>
      <c r="E234" s="224"/>
      <c r="F234" s="224"/>
      <c r="G234" s="227"/>
      <c r="H234" s="234"/>
      <c r="I234" s="234"/>
    </row>
    <row r="235" spans="1:9">
      <c r="A235" s="224"/>
      <c r="B235" s="224"/>
      <c r="C235" s="224"/>
      <c r="D235" s="224"/>
      <c r="E235" s="224"/>
      <c r="F235" s="224"/>
      <c r="G235" s="227"/>
      <c r="H235" s="234"/>
      <c r="I235" s="234"/>
    </row>
    <row r="236" spans="1:9">
      <c r="A236" s="224"/>
      <c r="B236" s="224"/>
      <c r="C236" s="224"/>
      <c r="D236" s="224"/>
      <c r="E236" s="224"/>
      <c r="F236" s="224"/>
      <c r="G236" s="227"/>
      <c r="H236" s="234"/>
      <c r="I236" s="234"/>
    </row>
    <row r="237" spans="1:9">
      <c r="A237" s="224"/>
      <c r="B237" s="224"/>
      <c r="C237" s="224"/>
      <c r="D237" s="224"/>
      <c r="E237" s="224"/>
      <c r="F237" s="224"/>
      <c r="G237" s="227"/>
      <c r="H237" s="234"/>
      <c r="I237" s="234"/>
    </row>
    <row r="238" spans="1:9">
      <c r="A238" s="224"/>
      <c r="B238" s="224"/>
      <c r="C238" s="224"/>
      <c r="D238" s="224"/>
      <c r="E238" s="224"/>
      <c r="F238" s="224"/>
      <c r="G238" s="227"/>
      <c r="H238" s="234"/>
      <c r="I238" s="234"/>
    </row>
    <row r="239" spans="1:9">
      <c r="A239" s="224"/>
      <c r="B239" s="224"/>
      <c r="C239" s="224"/>
      <c r="D239" s="224"/>
      <c r="E239" s="224"/>
      <c r="F239" s="224"/>
      <c r="G239" s="227"/>
      <c r="H239" s="234"/>
      <c r="I239" s="234"/>
    </row>
    <row r="240" spans="1:9">
      <c r="A240" s="224"/>
      <c r="B240" s="224"/>
      <c r="C240" s="224"/>
      <c r="D240" s="224"/>
      <c r="E240" s="224"/>
      <c r="F240" s="224"/>
      <c r="G240" s="227"/>
      <c r="H240" s="234"/>
      <c r="I240" s="234"/>
    </row>
    <row r="241" spans="1:9">
      <c r="A241" s="224"/>
      <c r="B241" s="224"/>
      <c r="C241" s="224"/>
      <c r="D241" s="224"/>
      <c r="E241" s="224"/>
      <c r="F241" s="224"/>
      <c r="G241" s="227"/>
      <c r="H241" s="234"/>
      <c r="I241" s="234"/>
    </row>
    <row r="242" spans="1:9">
      <c r="A242" s="224"/>
      <c r="B242" s="224"/>
      <c r="C242" s="224"/>
      <c r="D242" s="224"/>
      <c r="E242" s="224"/>
      <c r="F242" s="224"/>
      <c r="G242" s="227"/>
      <c r="H242" s="234"/>
      <c r="I242" s="234"/>
    </row>
    <row r="243" spans="1:9">
      <c r="A243" s="224"/>
      <c r="B243" s="224"/>
      <c r="C243" s="224"/>
      <c r="D243" s="224"/>
      <c r="E243" s="224"/>
      <c r="F243" s="224"/>
      <c r="G243" s="227"/>
      <c r="H243" s="234"/>
      <c r="I243" s="234"/>
    </row>
    <row r="244" spans="1:9">
      <c r="A244" s="224"/>
      <c r="B244" s="224"/>
      <c r="C244" s="224"/>
      <c r="D244" s="224"/>
      <c r="E244" s="224"/>
      <c r="F244" s="224"/>
      <c r="G244" s="227"/>
      <c r="H244" s="234"/>
      <c r="I244" s="234"/>
    </row>
    <row r="245" spans="1:9">
      <c r="A245" s="224"/>
      <c r="B245" s="224"/>
      <c r="C245" s="224"/>
      <c r="D245" s="224"/>
      <c r="E245" s="224"/>
      <c r="F245" s="224"/>
      <c r="G245" s="227"/>
      <c r="H245" s="234"/>
      <c r="I245" s="234"/>
    </row>
    <row r="246" spans="1:9">
      <c r="A246" s="224"/>
      <c r="B246" s="224"/>
      <c r="C246" s="224"/>
      <c r="D246" s="224"/>
      <c r="E246" s="224"/>
      <c r="F246" s="224"/>
      <c r="G246" s="227"/>
      <c r="H246" s="234"/>
      <c r="I246" s="234"/>
    </row>
    <row r="247" spans="1:9">
      <c r="A247" s="224"/>
      <c r="B247" s="224"/>
      <c r="C247" s="224"/>
      <c r="D247" s="224"/>
      <c r="E247" s="224"/>
      <c r="F247" s="224"/>
      <c r="G247" s="227"/>
      <c r="H247" s="234"/>
      <c r="I247" s="234"/>
    </row>
    <row r="248" spans="1:9">
      <c r="A248" s="224"/>
      <c r="B248" s="224"/>
      <c r="C248" s="224"/>
      <c r="D248" s="224"/>
      <c r="E248" s="224"/>
      <c r="F248" s="224"/>
      <c r="G248" s="227"/>
      <c r="H248" s="234"/>
      <c r="I248" s="234"/>
    </row>
    <row r="249" spans="1:9">
      <c r="A249" s="224"/>
      <c r="B249" s="224"/>
      <c r="C249" s="224"/>
      <c r="D249" s="224"/>
      <c r="E249" s="224"/>
      <c r="F249" s="224"/>
      <c r="G249" s="227"/>
      <c r="H249" s="234"/>
      <c r="I249" s="234"/>
    </row>
    <row r="250" spans="1:9">
      <c r="A250" s="224"/>
      <c r="B250" s="224"/>
      <c r="C250" s="224"/>
      <c r="D250" s="224"/>
      <c r="E250" s="224"/>
      <c r="F250" s="224"/>
      <c r="G250" s="227"/>
      <c r="H250" s="234"/>
      <c r="I250" s="234"/>
    </row>
    <row r="251" spans="1:9">
      <c r="A251" s="224"/>
      <c r="B251" s="224"/>
      <c r="C251" s="224"/>
      <c r="D251" s="224"/>
      <c r="E251" s="224"/>
      <c r="F251" s="224"/>
      <c r="G251" s="227"/>
      <c r="H251" s="234"/>
      <c r="I251" s="234"/>
    </row>
    <row r="252" spans="1:9">
      <c r="A252" s="224"/>
      <c r="B252" s="224"/>
      <c r="C252" s="224"/>
      <c r="D252" s="224"/>
      <c r="E252" s="224"/>
      <c r="F252" s="224"/>
      <c r="G252" s="227"/>
      <c r="H252" s="234"/>
      <c r="I252" s="234"/>
    </row>
    <row r="253" spans="1:9">
      <c r="A253" s="224"/>
      <c r="B253" s="224"/>
      <c r="C253" s="224"/>
      <c r="D253" s="224"/>
      <c r="E253" s="224"/>
      <c r="F253" s="224"/>
      <c r="G253" s="227"/>
      <c r="H253" s="234"/>
      <c r="I253" s="234"/>
    </row>
    <row r="254" spans="1:9">
      <c r="A254" s="224"/>
      <c r="B254" s="224"/>
      <c r="C254" s="224"/>
      <c r="D254" s="224"/>
      <c r="E254" s="224"/>
      <c r="F254" s="224"/>
      <c r="G254" s="227"/>
      <c r="H254" s="234"/>
      <c r="I254" s="234"/>
    </row>
    <row r="255" spans="1:9">
      <c r="A255" s="224"/>
      <c r="B255" s="224"/>
      <c r="C255" s="224"/>
      <c r="D255" s="224"/>
      <c r="E255" s="224"/>
      <c r="F255" s="224"/>
      <c r="G255" s="227"/>
      <c r="H255" s="234"/>
      <c r="I255" s="234"/>
    </row>
    <row r="256" spans="1:9">
      <c r="A256" s="224"/>
      <c r="B256" s="224"/>
      <c r="C256" s="224"/>
      <c r="D256" s="224"/>
      <c r="E256" s="224"/>
      <c r="F256" s="224"/>
      <c r="G256" s="227"/>
      <c r="H256" s="234"/>
      <c r="I256" s="234"/>
    </row>
    <row r="257" spans="1:9">
      <c r="A257" s="224"/>
      <c r="B257" s="224"/>
      <c r="C257" s="224"/>
      <c r="D257" s="224"/>
      <c r="E257" s="224"/>
      <c r="F257" s="224"/>
      <c r="G257" s="227"/>
      <c r="H257" s="234"/>
      <c r="I257" s="234"/>
    </row>
    <row r="258" spans="1:9">
      <c r="A258" s="224"/>
      <c r="B258" s="224"/>
      <c r="C258" s="224"/>
      <c r="D258" s="224"/>
      <c r="E258" s="224"/>
      <c r="F258" s="224"/>
      <c r="G258" s="227"/>
      <c r="H258" s="234"/>
      <c r="I258" s="234"/>
    </row>
    <row r="259" spans="1:9">
      <c r="A259" s="224"/>
      <c r="B259" s="224"/>
      <c r="C259" s="224"/>
      <c r="D259" s="224"/>
      <c r="E259" s="224"/>
      <c r="F259" s="224"/>
      <c r="G259" s="227"/>
      <c r="H259" s="234"/>
      <c r="I259" s="234"/>
    </row>
    <row r="260" spans="1:9">
      <c r="A260" s="224"/>
      <c r="B260" s="224"/>
      <c r="C260" s="224"/>
      <c r="D260" s="224"/>
      <c r="E260" s="224"/>
      <c r="F260" s="224"/>
      <c r="G260" s="227"/>
      <c r="H260" s="234"/>
      <c r="I260" s="234"/>
    </row>
    <row r="261" spans="1:9">
      <c r="A261" s="224"/>
      <c r="B261" s="224"/>
      <c r="C261" s="224"/>
      <c r="D261" s="224"/>
      <c r="E261" s="224"/>
      <c r="F261" s="224"/>
      <c r="G261" s="227"/>
      <c r="H261" s="234"/>
      <c r="I261" s="234"/>
    </row>
    <row r="262" spans="1:9">
      <c r="A262" s="224"/>
      <c r="B262" s="224"/>
      <c r="C262" s="224"/>
      <c r="D262" s="224"/>
      <c r="E262" s="224"/>
      <c r="F262" s="224"/>
      <c r="G262" s="227"/>
      <c r="H262" s="234"/>
      <c r="I262" s="234"/>
    </row>
    <row r="263" spans="1:9">
      <c r="A263" s="224"/>
      <c r="B263" s="224"/>
      <c r="C263" s="224"/>
      <c r="D263" s="224"/>
      <c r="E263" s="224"/>
      <c r="F263" s="224"/>
      <c r="G263" s="227"/>
      <c r="H263" s="234"/>
      <c r="I263" s="234"/>
    </row>
    <row r="264" spans="1:9">
      <c r="A264" s="224"/>
      <c r="B264" s="224"/>
      <c r="C264" s="224"/>
      <c r="D264" s="224"/>
      <c r="E264" s="224"/>
      <c r="F264" s="224"/>
      <c r="G264" s="227"/>
      <c r="H264" s="234"/>
      <c r="I264" s="234"/>
    </row>
    <row r="265" spans="1:9">
      <c r="A265" s="224"/>
      <c r="B265" s="224"/>
      <c r="C265" s="224"/>
      <c r="D265" s="224"/>
      <c r="E265" s="224"/>
      <c r="F265" s="224"/>
      <c r="G265" s="227"/>
      <c r="H265" s="234"/>
      <c r="I265" s="234"/>
    </row>
    <row r="266" spans="1:9">
      <c r="A266" s="224"/>
      <c r="B266" s="224"/>
      <c r="C266" s="224"/>
      <c r="D266" s="224"/>
      <c r="E266" s="224"/>
      <c r="F266" s="224"/>
      <c r="G266" s="227"/>
      <c r="H266" s="234"/>
      <c r="I266" s="234"/>
    </row>
    <row r="267" spans="1:9">
      <c r="A267" s="224"/>
      <c r="B267" s="224"/>
      <c r="C267" s="224"/>
      <c r="D267" s="224"/>
      <c r="E267" s="224"/>
      <c r="F267" s="224"/>
      <c r="G267" s="227"/>
      <c r="H267" s="234"/>
      <c r="I267" s="234"/>
    </row>
    <row r="268" spans="1:9">
      <c r="A268" s="224"/>
      <c r="B268" s="224"/>
      <c r="C268" s="224"/>
      <c r="D268" s="224"/>
      <c r="E268" s="224"/>
      <c r="F268" s="224"/>
      <c r="G268" s="227"/>
      <c r="H268" s="234"/>
      <c r="I268" s="234"/>
    </row>
    <row r="269" spans="1:9">
      <c r="A269" s="224"/>
      <c r="B269" s="224"/>
      <c r="C269" s="224"/>
      <c r="D269" s="224"/>
      <c r="E269" s="224"/>
      <c r="F269" s="224"/>
      <c r="G269" s="227"/>
      <c r="H269" s="234"/>
      <c r="I269" s="234"/>
    </row>
    <row r="270" spans="1:9">
      <c r="A270" s="224"/>
      <c r="B270" s="224"/>
      <c r="C270" s="224"/>
      <c r="D270" s="224"/>
      <c r="E270" s="224"/>
      <c r="F270" s="224"/>
      <c r="G270" s="227"/>
      <c r="H270" s="234"/>
      <c r="I270" s="234"/>
    </row>
    <row r="271" spans="1:9">
      <c r="A271" s="224"/>
      <c r="B271" s="224"/>
      <c r="C271" s="224"/>
      <c r="D271" s="224"/>
      <c r="E271" s="224"/>
      <c r="F271" s="224"/>
      <c r="G271" s="227"/>
      <c r="H271" s="234"/>
      <c r="I271" s="234"/>
    </row>
    <row r="272" spans="1:9">
      <c r="A272" s="224"/>
      <c r="B272" s="224"/>
      <c r="C272" s="224"/>
      <c r="D272" s="224"/>
      <c r="E272" s="224"/>
      <c r="F272" s="224"/>
      <c r="G272" s="227"/>
      <c r="H272" s="234"/>
      <c r="I272" s="234"/>
    </row>
    <row r="273" spans="1:9">
      <c r="A273" s="224"/>
      <c r="B273" s="224"/>
      <c r="C273" s="224"/>
      <c r="D273" s="224"/>
      <c r="E273" s="224"/>
      <c r="F273" s="224"/>
      <c r="G273" s="227"/>
      <c r="H273" s="234"/>
      <c r="I273" s="234"/>
    </row>
    <row r="274" spans="1:9">
      <c r="A274" s="224"/>
      <c r="B274" s="224"/>
      <c r="C274" s="224"/>
      <c r="D274" s="224"/>
      <c r="E274" s="224"/>
      <c r="F274" s="224"/>
      <c r="G274" s="227"/>
      <c r="H274" s="234"/>
      <c r="I274" s="234"/>
    </row>
    <row r="275" spans="1:9">
      <c r="A275" s="224"/>
      <c r="B275" s="224"/>
      <c r="C275" s="224"/>
      <c r="D275" s="224"/>
      <c r="E275" s="224"/>
      <c r="F275" s="224"/>
      <c r="G275" s="227"/>
      <c r="H275" s="234"/>
      <c r="I275" s="234"/>
    </row>
    <row r="276" spans="1:9">
      <c r="A276" s="224"/>
      <c r="B276" s="224"/>
      <c r="C276" s="224"/>
      <c r="D276" s="224"/>
      <c r="E276" s="224"/>
      <c r="F276" s="224"/>
      <c r="G276" s="227"/>
      <c r="H276" s="234"/>
      <c r="I276" s="234"/>
    </row>
    <row r="277" spans="1:9">
      <c r="A277" s="224"/>
      <c r="B277" s="224"/>
      <c r="C277" s="224"/>
      <c r="D277" s="224"/>
      <c r="E277" s="224"/>
      <c r="F277" s="224"/>
      <c r="G277" s="227"/>
      <c r="H277" s="234"/>
      <c r="I277" s="234"/>
    </row>
    <row r="278" spans="1:9">
      <c r="A278" s="224"/>
      <c r="B278" s="224"/>
      <c r="C278" s="224"/>
      <c r="D278" s="224"/>
      <c r="E278" s="224"/>
      <c r="F278" s="224"/>
      <c r="G278" s="227"/>
      <c r="H278" s="234"/>
      <c r="I278" s="234"/>
    </row>
    <row r="279" spans="1:9">
      <c r="A279" s="224"/>
      <c r="B279" s="224"/>
      <c r="C279" s="224"/>
      <c r="D279" s="224"/>
      <c r="E279" s="224"/>
      <c r="F279" s="224"/>
      <c r="G279" s="227"/>
      <c r="H279" s="234"/>
      <c r="I279" s="234"/>
    </row>
    <row r="280" spans="1:9">
      <c r="A280" s="224"/>
      <c r="B280" s="224"/>
      <c r="C280" s="224"/>
      <c r="D280" s="224"/>
      <c r="E280" s="224"/>
      <c r="F280" s="224"/>
      <c r="G280" s="227"/>
      <c r="H280" s="234"/>
      <c r="I280" s="234"/>
    </row>
    <row r="281" spans="1:9">
      <c r="A281" s="224"/>
      <c r="B281" s="224"/>
      <c r="C281" s="224"/>
      <c r="D281" s="224"/>
      <c r="E281" s="224"/>
      <c r="F281" s="224"/>
      <c r="G281" s="227"/>
      <c r="H281" s="234"/>
      <c r="I281" s="234"/>
    </row>
    <row r="282" spans="1:9">
      <c r="A282" s="224"/>
      <c r="B282" s="224"/>
      <c r="C282" s="224"/>
      <c r="D282" s="224"/>
      <c r="E282" s="224"/>
      <c r="F282" s="224"/>
      <c r="G282" s="227"/>
      <c r="H282" s="234"/>
      <c r="I282" s="234"/>
    </row>
    <row r="283" spans="1:9">
      <c r="A283" s="224"/>
      <c r="B283" s="224"/>
      <c r="C283" s="224"/>
      <c r="D283" s="224"/>
      <c r="E283" s="224"/>
      <c r="F283" s="224"/>
      <c r="G283" s="227"/>
      <c r="H283" s="234"/>
      <c r="I283" s="234"/>
    </row>
    <row r="284" spans="1:9">
      <c r="A284" s="224"/>
      <c r="B284" s="224"/>
      <c r="C284" s="224"/>
      <c r="D284" s="224"/>
      <c r="E284" s="224"/>
      <c r="F284" s="224"/>
      <c r="G284" s="227"/>
      <c r="H284" s="234"/>
      <c r="I284" s="234"/>
    </row>
    <row r="285" spans="1:9">
      <c r="A285" s="224"/>
      <c r="B285" s="224"/>
      <c r="C285" s="224"/>
      <c r="D285" s="224"/>
      <c r="E285" s="224"/>
      <c r="F285" s="224"/>
      <c r="G285" s="227"/>
      <c r="H285" s="234"/>
      <c r="I285" s="234"/>
    </row>
    <row r="286" spans="1:9">
      <c r="A286" s="224"/>
      <c r="B286" s="224"/>
      <c r="C286" s="224"/>
      <c r="D286" s="224"/>
      <c r="E286" s="224"/>
      <c r="F286" s="224"/>
      <c r="G286" s="227"/>
      <c r="H286" s="234"/>
      <c r="I286" s="234"/>
    </row>
    <row r="287" spans="1:9">
      <c r="A287" s="224"/>
      <c r="B287" s="224"/>
      <c r="C287" s="224"/>
      <c r="D287" s="224"/>
      <c r="E287" s="224"/>
      <c r="F287" s="224"/>
      <c r="G287" s="227"/>
      <c r="H287" s="234"/>
      <c r="I287" s="234"/>
    </row>
    <row r="288" spans="1:9">
      <c r="A288" s="224"/>
      <c r="B288" s="224"/>
      <c r="C288" s="224"/>
      <c r="D288" s="224"/>
      <c r="E288" s="224"/>
      <c r="F288" s="224"/>
      <c r="G288" s="227"/>
      <c r="H288" s="234"/>
      <c r="I288" s="234"/>
    </row>
    <row r="289" spans="1:9">
      <c r="A289" s="224"/>
      <c r="B289" s="224"/>
      <c r="C289" s="224"/>
      <c r="D289" s="224"/>
      <c r="E289" s="224"/>
      <c r="F289" s="224"/>
      <c r="G289" s="227"/>
      <c r="H289" s="234"/>
      <c r="I289" s="234"/>
    </row>
    <row r="290" spans="1:9">
      <c r="A290" s="224"/>
      <c r="B290" s="224"/>
      <c r="C290" s="224"/>
      <c r="D290" s="224"/>
      <c r="E290" s="224"/>
      <c r="F290" s="224"/>
      <c r="G290" s="227"/>
      <c r="H290" s="234"/>
      <c r="I290" s="234"/>
    </row>
    <row r="291" spans="1:9">
      <c r="A291" s="224"/>
      <c r="B291" s="224"/>
      <c r="C291" s="224"/>
      <c r="D291" s="224"/>
      <c r="E291" s="224"/>
      <c r="F291" s="224"/>
      <c r="G291" s="227"/>
      <c r="H291" s="234"/>
      <c r="I291" s="234"/>
    </row>
    <row r="292" spans="1:9">
      <c r="A292" s="224"/>
      <c r="B292" s="224"/>
      <c r="C292" s="224"/>
      <c r="D292" s="224"/>
      <c r="E292" s="224"/>
      <c r="F292" s="224"/>
      <c r="G292" s="227"/>
      <c r="H292" s="234"/>
      <c r="I292" s="234"/>
    </row>
    <row r="293" spans="1:9">
      <c r="A293" s="224"/>
      <c r="B293" s="224"/>
      <c r="C293" s="224"/>
      <c r="D293" s="224"/>
      <c r="E293" s="224"/>
      <c r="F293" s="224"/>
      <c r="G293" s="227"/>
      <c r="H293" s="234"/>
      <c r="I293" s="234"/>
    </row>
    <row r="294" spans="1:9">
      <c r="A294" s="224"/>
      <c r="B294" s="224"/>
      <c r="C294" s="224"/>
      <c r="D294" s="224"/>
      <c r="E294" s="224"/>
      <c r="F294" s="224"/>
      <c r="G294" s="227"/>
      <c r="H294" s="234"/>
      <c r="I294" s="234"/>
    </row>
    <row r="295" spans="1:9">
      <c r="A295" s="224"/>
      <c r="B295" s="224"/>
      <c r="C295" s="224"/>
      <c r="D295" s="224"/>
      <c r="E295" s="224"/>
      <c r="F295" s="224"/>
      <c r="G295" s="227"/>
      <c r="H295" s="234"/>
      <c r="I295" s="234"/>
    </row>
    <row r="296" spans="1:9">
      <c r="A296" s="224"/>
      <c r="B296" s="224"/>
      <c r="C296" s="224"/>
      <c r="D296" s="224"/>
      <c r="E296" s="224"/>
      <c r="F296" s="224"/>
      <c r="G296" s="227"/>
      <c r="H296" s="234"/>
      <c r="I296" s="234"/>
    </row>
    <row r="297" spans="1:9">
      <c r="A297" s="224"/>
      <c r="B297" s="224"/>
      <c r="C297" s="224"/>
      <c r="D297" s="224"/>
      <c r="E297" s="224"/>
      <c r="F297" s="224"/>
      <c r="G297" s="227"/>
      <c r="H297" s="234"/>
      <c r="I297" s="234"/>
    </row>
    <row r="298" spans="1:9">
      <c r="A298" s="224"/>
      <c r="B298" s="224"/>
      <c r="C298" s="224"/>
      <c r="D298" s="224"/>
      <c r="E298" s="224"/>
      <c r="F298" s="224"/>
      <c r="G298" s="227"/>
      <c r="H298" s="234"/>
      <c r="I298" s="234"/>
    </row>
    <row r="299" spans="1:9">
      <c r="A299" s="224"/>
      <c r="B299" s="224"/>
      <c r="C299" s="224"/>
      <c r="D299" s="224"/>
      <c r="E299" s="224"/>
      <c r="F299" s="224"/>
      <c r="G299" s="227"/>
      <c r="H299" s="234"/>
      <c r="I299" s="234"/>
    </row>
    <row r="300" spans="1:9">
      <c r="A300" s="224"/>
      <c r="B300" s="224"/>
      <c r="C300" s="224"/>
      <c r="D300" s="224"/>
      <c r="E300" s="224"/>
      <c r="F300" s="224"/>
      <c r="G300" s="227"/>
      <c r="H300" s="234"/>
      <c r="I300" s="234"/>
    </row>
    <row r="301" spans="1:9">
      <c r="A301" s="224"/>
      <c r="B301" s="224"/>
      <c r="C301" s="224"/>
      <c r="D301" s="224"/>
      <c r="E301" s="224"/>
      <c r="F301" s="224"/>
      <c r="G301" s="227"/>
      <c r="H301" s="234"/>
      <c r="I301" s="234"/>
    </row>
    <row r="302" spans="1:9">
      <c r="A302" s="224"/>
      <c r="B302" s="224"/>
      <c r="C302" s="224"/>
      <c r="D302" s="224"/>
      <c r="E302" s="224"/>
      <c r="F302" s="224"/>
      <c r="G302" s="227"/>
      <c r="H302" s="234"/>
      <c r="I302" s="234"/>
    </row>
    <row r="303" spans="1:9">
      <c r="A303" s="224"/>
      <c r="B303" s="224"/>
      <c r="C303" s="224"/>
      <c r="D303" s="224"/>
      <c r="E303" s="224"/>
      <c r="F303" s="224"/>
      <c r="G303" s="227"/>
      <c r="H303" s="234"/>
      <c r="I303" s="234"/>
    </row>
    <row r="304" spans="1:9">
      <c r="A304" s="224"/>
      <c r="B304" s="224"/>
      <c r="C304" s="224"/>
      <c r="D304" s="224"/>
      <c r="E304" s="224"/>
      <c r="F304" s="224"/>
      <c r="G304" s="227"/>
      <c r="H304" s="234"/>
      <c r="I304" s="234"/>
    </row>
    <row r="305" spans="1:9">
      <c r="A305" s="224"/>
      <c r="B305" s="224"/>
      <c r="C305" s="224"/>
      <c r="D305" s="224"/>
      <c r="E305" s="224"/>
      <c r="F305" s="224"/>
      <c r="G305" s="227"/>
      <c r="H305" s="233"/>
      <c r="I305" s="233"/>
    </row>
    <row r="306" spans="1:9">
      <c r="A306" s="224"/>
      <c r="B306" s="224"/>
      <c r="C306" s="224"/>
      <c r="D306" s="224"/>
      <c r="E306" s="224"/>
      <c r="F306" s="224"/>
      <c r="G306" s="227"/>
      <c r="H306" s="233"/>
      <c r="I306" s="233"/>
    </row>
    <row r="307" spans="1:9">
      <c r="A307" s="224"/>
      <c r="B307" s="224"/>
      <c r="C307" s="224"/>
      <c r="D307" s="224"/>
      <c r="E307" s="224"/>
      <c r="F307" s="224"/>
      <c r="G307" s="227"/>
      <c r="H307" s="233"/>
      <c r="I307" s="233"/>
    </row>
    <row r="308" spans="1:9">
      <c r="A308" s="224"/>
      <c r="B308" s="224"/>
      <c r="C308" s="224"/>
      <c r="D308" s="224"/>
      <c r="E308" s="224"/>
      <c r="F308" s="224"/>
      <c r="G308" s="227"/>
      <c r="H308" s="233"/>
      <c r="I308" s="233"/>
    </row>
    <row r="309" spans="1:9">
      <c r="A309" s="224"/>
      <c r="B309" s="224"/>
      <c r="C309" s="224"/>
      <c r="D309" s="224"/>
      <c r="E309" s="224"/>
      <c r="F309" s="224"/>
      <c r="G309" s="227"/>
      <c r="H309" s="233"/>
      <c r="I309" s="233"/>
    </row>
    <row r="310" spans="1:9">
      <c r="A310" s="224"/>
      <c r="B310" s="224"/>
      <c r="C310" s="224"/>
      <c r="D310" s="224"/>
      <c r="E310" s="224"/>
      <c r="F310" s="224"/>
      <c r="G310" s="227"/>
      <c r="H310" s="233"/>
      <c r="I310" s="233"/>
    </row>
    <row r="311" spans="1:9">
      <c r="A311" s="224"/>
      <c r="B311" s="224"/>
      <c r="C311" s="224"/>
      <c r="D311" s="224"/>
      <c r="E311" s="224"/>
      <c r="F311" s="224"/>
      <c r="G311" s="227"/>
      <c r="H311" s="233"/>
      <c r="I311" s="233"/>
    </row>
    <row r="312" spans="1:9">
      <c r="A312" s="224"/>
      <c r="B312" s="224"/>
      <c r="C312" s="224"/>
      <c r="D312" s="224"/>
      <c r="E312" s="224"/>
      <c r="F312" s="224"/>
      <c r="G312" s="227"/>
      <c r="H312" s="233"/>
      <c r="I312" s="233"/>
    </row>
    <row r="313" spans="1:9">
      <c r="A313" s="224"/>
      <c r="B313" s="224"/>
      <c r="C313" s="224"/>
      <c r="D313" s="224"/>
      <c r="E313" s="224"/>
      <c r="F313" s="224"/>
      <c r="G313" s="227"/>
      <c r="H313" s="233"/>
      <c r="I313" s="233"/>
    </row>
    <row r="314" spans="1:9">
      <c r="A314" s="224"/>
      <c r="B314" s="224"/>
      <c r="C314" s="224"/>
      <c r="D314" s="224"/>
      <c r="E314" s="224"/>
      <c r="F314" s="224"/>
      <c r="G314" s="227"/>
      <c r="H314" s="233"/>
      <c r="I314" s="233"/>
    </row>
    <row r="315" spans="1:9">
      <c r="A315" s="224"/>
      <c r="B315" s="224"/>
      <c r="C315" s="224"/>
      <c r="D315" s="224"/>
      <c r="E315" s="224"/>
      <c r="F315" s="224"/>
      <c r="G315" s="227"/>
      <c r="H315" s="233"/>
      <c r="I315" s="233"/>
    </row>
    <row r="316" spans="1:9">
      <c r="A316" s="224"/>
      <c r="B316" s="224"/>
      <c r="C316" s="224"/>
      <c r="D316" s="224"/>
      <c r="E316" s="224"/>
      <c r="F316" s="224"/>
      <c r="G316" s="227"/>
      <c r="H316" s="233"/>
      <c r="I316" s="233"/>
    </row>
    <row r="317" spans="1:9">
      <c r="A317" s="224"/>
      <c r="B317" s="224"/>
      <c r="C317" s="224"/>
      <c r="D317" s="224"/>
      <c r="E317" s="224"/>
      <c r="F317" s="224"/>
      <c r="G317" s="227"/>
      <c r="H317" s="233"/>
      <c r="I317" s="233"/>
    </row>
    <row r="318" spans="1:9">
      <c r="A318" s="224"/>
      <c r="B318" s="224"/>
      <c r="C318" s="224"/>
      <c r="D318" s="224"/>
      <c r="E318" s="224"/>
      <c r="F318" s="224"/>
      <c r="G318" s="227"/>
      <c r="H318" s="233"/>
      <c r="I318" s="233"/>
    </row>
    <row r="319" spans="1:9">
      <c r="A319" s="234"/>
      <c r="B319" s="234"/>
      <c r="C319" s="234"/>
      <c r="D319" s="234"/>
      <c r="E319" s="234"/>
      <c r="F319" s="234"/>
      <c r="G319" s="234"/>
      <c r="H319" s="233"/>
      <c r="I319" s="233"/>
    </row>
    <row r="320" spans="1:9">
      <c r="A320" s="234"/>
      <c r="B320" s="234"/>
      <c r="C320" s="234"/>
      <c r="D320" s="234"/>
      <c r="E320" s="234"/>
      <c r="F320" s="234"/>
      <c r="G320" s="234"/>
      <c r="H320" s="233"/>
      <c r="I320" s="233"/>
    </row>
    <row r="321" spans="1:9">
      <c r="A321" s="233"/>
      <c r="B321" s="233"/>
      <c r="C321" s="233"/>
      <c r="D321" s="233"/>
      <c r="E321" s="233"/>
      <c r="F321" s="233"/>
      <c r="G321" s="233"/>
      <c r="H321" s="233"/>
      <c r="I321" s="233"/>
    </row>
    <row r="322" spans="1:9">
      <c r="A322" s="233"/>
      <c r="B322" s="233"/>
      <c r="C322" s="233"/>
      <c r="D322" s="233"/>
      <c r="E322" s="233"/>
      <c r="F322" s="233"/>
      <c r="G322" s="233"/>
      <c r="H322" s="233"/>
      <c r="I322" s="233"/>
    </row>
    <row r="323" spans="1:9">
      <c r="A323" s="233"/>
      <c r="B323" s="233"/>
      <c r="C323" s="233"/>
      <c r="D323" s="233"/>
      <c r="E323" s="233"/>
      <c r="F323" s="233"/>
      <c r="G323" s="233"/>
      <c r="H323" s="233"/>
      <c r="I323" s="233"/>
    </row>
    <row r="324" spans="1:9">
      <c r="A324" s="233"/>
      <c r="B324" s="233"/>
      <c r="C324" s="233"/>
      <c r="D324" s="233"/>
      <c r="E324" s="233"/>
      <c r="F324" s="233"/>
      <c r="G324" s="233"/>
      <c r="H324" s="233"/>
      <c r="I324" s="233"/>
    </row>
    <row r="325" spans="1:9">
      <c r="A325" s="233"/>
      <c r="B325" s="233"/>
      <c r="C325" s="233"/>
      <c r="D325" s="233"/>
      <c r="E325" s="233"/>
      <c r="F325" s="233"/>
      <c r="G325" s="233"/>
      <c r="H325" s="233"/>
      <c r="I325" s="233"/>
    </row>
    <row r="326" spans="1:9">
      <c r="A326" s="233"/>
      <c r="B326" s="233"/>
      <c r="C326" s="233"/>
      <c r="D326" s="233"/>
      <c r="E326" s="233"/>
      <c r="F326" s="233"/>
      <c r="G326" s="233"/>
      <c r="H326" s="233"/>
      <c r="I326" s="233"/>
    </row>
    <row r="327" spans="1:9">
      <c r="A327" s="233"/>
      <c r="B327" s="233"/>
      <c r="C327" s="233"/>
      <c r="D327" s="233"/>
      <c r="E327" s="233"/>
      <c r="F327" s="233"/>
      <c r="G327" s="233"/>
      <c r="H327" s="233"/>
      <c r="I327" s="233"/>
    </row>
    <row r="328" spans="1:9">
      <c r="A328" s="233"/>
      <c r="B328" s="233"/>
      <c r="C328" s="233"/>
      <c r="D328" s="233"/>
      <c r="E328" s="233"/>
      <c r="F328" s="233"/>
      <c r="G328" s="233"/>
      <c r="H328" s="233"/>
      <c r="I328" s="233"/>
    </row>
    <row r="329" spans="1:9">
      <c r="A329" s="233"/>
      <c r="B329" s="233"/>
      <c r="C329" s="233"/>
      <c r="D329" s="233"/>
      <c r="E329" s="233"/>
      <c r="F329" s="233"/>
      <c r="G329" s="233"/>
      <c r="H329" s="233"/>
      <c r="I329" s="233"/>
    </row>
    <row r="330" spans="1:9">
      <c r="A330" s="233"/>
      <c r="B330" s="233"/>
      <c r="C330" s="233"/>
      <c r="D330" s="233"/>
      <c r="E330" s="233"/>
      <c r="F330" s="233"/>
      <c r="G330" s="233"/>
      <c r="H330" s="233"/>
      <c r="I330" s="233"/>
    </row>
    <row r="331" spans="1:9">
      <c r="A331" s="233"/>
      <c r="B331" s="233"/>
      <c r="C331" s="233"/>
      <c r="D331" s="233"/>
      <c r="E331" s="233"/>
      <c r="F331" s="233"/>
      <c r="G331" s="233"/>
      <c r="H331" s="233"/>
      <c r="I331" s="233"/>
    </row>
    <row r="332" spans="1:9">
      <c r="A332" s="233"/>
      <c r="B332" s="233"/>
      <c r="C332" s="233"/>
      <c r="D332" s="233"/>
      <c r="E332" s="233"/>
      <c r="F332" s="233"/>
      <c r="G332" s="233"/>
      <c r="H332" s="233"/>
      <c r="I332" s="233"/>
    </row>
    <row r="333" spans="1:9">
      <c r="A333" s="233"/>
      <c r="B333" s="233"/>
      <c r="C333" s="233"/>
      <c r="D333" s="233"/>
      <c r="E333" s="233"/>
      <c r="F333" s="233"/>
      <c r="G333" s="233"/>
      <c r="H333" s="233"/>
      <c r="I333" s="233"/>
    </row>
    <row r="334" spans="1:9">
      <c r="A334" s="233"/>
      <c r="B334" s="233"/>
      <c r="C334" s="233"/>
      <c r="D334" s="233"/>
      <c r="E334" s="233"/>
      <c r="F334" s="233"/>
      <c r="G334" s="233"/>
      <c r="H334" s="233"/>
      <c r="I334" s="233"/>
    </row>
    <row r="335" spans="1:9">
      <c r="A335" s="233"/>
      <c r="B335" s="233"/>
      <c r="C335" s="233"/>
      <c r="D335" s="233"/>
      <c r="E335" s="233"/>
      <c r="F335" s="233"/>
      <c r="G335" s="233"/>
      <c r="H335" s="233"/>
      <c r="I335" s="233"/>
    </row>
    <row r="336" spans="1:9">
      <c r="A336" s="233"/>
      <c r="B336" s="233"/>
      <c r="C336" s="233"/>
      <c r="D336" s="233"/>
      <c r="E336" s="233"/>
      <c r="F336" s="233"/>
      <c r="G336" s="233"/>
      <c r="H336" s="233"/>
      <c r="I336" s="233"/>
    </row>
    <row r="337" spans="1:9">
      <c r="A337" s="233"/>
      <c r="B337" s="233"/>
      <c r="C337" s="233"/>
      <c r="D337" s="233"/>
      <c r="E337" s="233"/>
      <c r="F337" s="233"/>
      <c r="G337" s="233"/>
      <c r="H337" s="233"/>
      <c r="I337" s="233"/>
    </row>
    <row r="338" spans="1:9">
      <c r="A338" s="233"/>
      <c r="B338" s="233"/>
      <c r="C338" s="233"/>
      <c r="D338" s="233"/>
      <c r="E338" s="233"/>
      <c r="F338" s="233"/>
      <c r="G338" s="233"/>
      <c r="H338" s="233"/>
      <c r="I338" s="233"/>
    </row>
    <row r="339" spans="1:9">
      <c r="A339" s="233"/>
      <c r="B339" s="233"/>
      <c r="C339" s="233"/>
      <c r="D339" s="233"/>
      <c r="E339" s="233"/>
      <c r="F339" s="233"/>
      <c r="G339" s="233"/>
      <c r="H339" s="233"/>
      <c r="I339" s="233"/>
    </row>
    <row r="340" spans="1:9">
      <c r="A340" s="233"/>
      <c r="B340" s="233"/>
      <c r="C340" s="233"/>
      <c r="D340" s="233"/>
      <c r="E340" s="233"/>
      <c r="F340" s="233"/>
      <c r="G340" s="233"/>
      <c r="H340" s="233"/>
      <c r="I340" s="233"/>
    </row>
    <row r="341" spans="1:9">
      <c r="A341" s="233"/>
      <c r="B341" s="233"/>
      <c r="C341" s="233"/>
      <c r="D341" s="233"/>
      <c r="E341" s="233"/>
      <c r="F341" s="233"/>
      <c r="G341" s="233"/>
      <c r="H341" s="233"/>
      <c r="I341" s="233"/>
    </row>
    <row r="342" spans="1:9">
      <c r="A342" s="233"/>
      <c r="B342" s="233"/>
      <c r="C342" s="233"/>
      <c r="D342" s="233"/>
      <c r="E342" s="233"/>
      <c r="F342" s="233"/>
      <c r="G342" s="233"/>
      <c r="H342" s="233"/>
      <c r="I342" s="233"/>
    </row>
    <row r="343" spans="1:9">
      <c r="A343" s="233"/>
      <c r="B343" s="233"/>
      <c r="C343" s="233"/>
      <c r="D343" s="233"/>
      <c r="E343" s="233"/>
      <c r="F343" s="233"/>
      <c r="G343" s="233"/>
      <c r="H343" s="233"/>
      <c r="I343" s="233"/>
    </row>
    <row r="344" spans="1:9">
      <c r="A344" s="233"/>
      <c r="B344" s="233"/>
      <c r="C344" s="233"/>
      <c r="D344" s="233"/>
      <c r="E344" s="233"/>
      <c r="F344" s="233"/>
      <c r="G344" s="233"/>
      <c r="H344" s="233"/>
      <c r="I344" s="233"/>
    </row>
    <row r="345" spans="1:9">
      <c r="A345" s="233"/>
      <c r="B345" s="233"/>
      <c r="C345" s="233"/>
      <c r="D345" s="233"/>
      <c r="E345" s="233"/>
      <c r="F345" s="233"/>
      <c r="G345" s="233"/>
      <c r="H345" s="233"/>
      <c r="I345" s="233"/>
    </row>
    <row r="346" spans="1:9">
      <c r="A346" s="233"/>
      <c r="B346" s="233"/>
      <c r="C346" s="233"/>
      <c r="D346" s="233"/>
      <c r="E346" s="233"/>
      <c r="F346" s="233"/>
      <c r="G346" s="233"/>
      <c r="H346" s="233"/>
      <c r="I346" s="233"/>
    </row>
    <row r="347" spans="1:9">
      <c r="A347" s="233"/>
      <c r="B347" s="233"/>
      <c r="C347" s="233"/>
      <c r="D347" s="233"/>
      <c r="E347" s="233"/>
      <c r="F347" s="233"/>
      <c r="G347" s="233"/>
      <c r="H347" s="233"/>
      <c r="I347" s="233"/>
    </row>
    <row r="348" spans="1:9">
      <c r="A348" s="233"/>
      <c r="B348" s="233"/>
      <c r="C348" s="233"/>
      <c r="D348" s="233"/>
      <c r="E348" s="233"/>
      <c r="F348" s="233"/>
      <c r="G348" s="233"/>
      <c r="H348" s="233"/>
      <c r="I348" s="233"/>
    </row>
    <row r="349" spans="1:9">
      <c r="A349" s="233"/>
      <c r="B349" s="233"/>
      <c r="C349" s="233"/>
      <c r="D349" s="233"/>
      <c r="E349" s="233"/>
      <c r="F349" s="233"/>
      <c r="G349" s="233"/>
      <c r="H349" s="233"/>
      <c r="I349" s="233"/>
    </row>
    <row r="350" spans="1:9">
      <c r="A350" s="233"/>
      <c r="B350" s="233"/>
      <c r="C350" s="233"/>
      <c r="D350" s="233"/>
      <c r="E350" s="233"/>
      <c r="F350" s="233"/>
      <c r="G350" s="233"/>
      <c r="H350" s="233"/>
      <c r="I350" s="233"/>
    </row>
    <row r="351" spans="1:9">
      <c r="A351" s="233"/>
      <c r="B351" s="233"/>
      <c r="C351" s="233"/>
      <c r="D351" s="233"/>
      <c r="E351" s="233"/>
      <c r="F351" s="233"/>
      <c r="G351" s="233"/>
      <c r="H351" s="233"/>
      <c r="I351" s="233"/>
    </row>
    <row r="352" spans="1:9">
      <c r="A352" s="233"/>
      <c r="B352" s="233"/>
      <c r="C352" s="233"/>
      <c r="D352" s="233"/>
      <c r="E352" s="233"/>
      <c r="F352" s="233"/>
      <c r="G352" s="233"/>
      <c r="H352" s="233"/>
      <c r="I352" s="233"/>
    </row>
    <row r="353" spans="1:9">
      <c r="A353" s="233"/>
      <c r="B353" s="233"/>
      <c r="C353" s="233"/>
      <c r="D353" s="233"/>
      <c r="E353" s="233"/>
      <c r="F353" s="233"/>
      <c r="G353" s="233"/>
      <c r="H353" s="233"/>
      <c r="I353" s="233"/>
    </row>
    <row r="354" spans="1:9">
      <c r="A354" s="233"/>
      <c r="B354" s="233"/>
      <c r="C354" s="233"/>
      <c r="D354" s="233"/>
      <c r="E354" s="233"/>
      <c r="F354" s="233"/>
      <c r="G354" s="233"/>
      <c r="H354" s="233"/>
      <c r="I354" s="233"/>
    </row>
    <row r="355" spans="1:9">
      <c r="A355" s="233"/>
      <c r="B355" s="233"/>
      <c r="C355" s="233"/>
      <c r="D355" s="233"/>
      <c r="E355" s="233"/>
      <c r="F355" s="233"/>
      <c r="G355" s="233"/>
      <c r="H355" s="233"/>
      <c r="I355" s="233"/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6"/>
  <sheetViews>
    <sheetView workbookViewId="0">
      <selection activeCell="K34" sqref="K34"/>
    </sheetView>
  </sheetViews>
  <sheetFormatPr defaultRowHeight="15"/>
  <sheetData>
    <row r="1" spans="1:9" s="18" customFormat="1" ht="54" customHeight="1">
      <c r="A1" s="235" t="s">
        <v>335</v>
      </c>
      <c r="B1" s="235" t="s">
        <v>336</v>
      </c>
      <c r="C1" s="235" t="s">
        <v>337</v>
      </c>
      <c r="D1" s="235" t="s">
        <v>338</v>
      </c>
      <c r="E1" s="235" t="s">
        <v>339</v>
      </c>
      <c r="F1" s="235" t="s">
        <v>340</v>
      </c>
      <c r="G1" s="236" t="s">
        <v>341</v>
      </c>
      <c r="H1" s="241" t="s">
        <v>347</v>
      </c>
      <c r="I1" s="241" t="s">
        <v>348</v>
      </c>
    </row>
    <row r="2" spans="1:9">
      <c r="A2" s="237">
        <v>277</v>
      </c>
      <c r="B2" s="237">
        <v>18</v>
      </c>
      <c r="C2" s="237" t="s">
        <v>114</v>
      </c>
      <c r="D2" s="237">
        <v>1</v>
      </c>
      <c r="E2" s="237">
        <v>88</v>
      </c>
      <c r="F2" s="237">
        <v>90</v>
      </c>
      <c r="G2" s="238">
        <v>159.88</v>
      </c>
      <c r="H2" s="240">
        <v>1.4572837499999998</v>
      </c>
      <c r="I2" s="240">
        <v>1.3173254715767677</v>
      </c>
    </row>
    <row r="3" spans="1:9">
      <c r="A3" s="237">
        <v>277</v>
      </c>
      <c r="B3" s="237">
        <v>18</v>
      </c>
      <c r="C3" s="237" t="s">
        <v>114</v>
      </c>
      <c r="D3" s="237">
        <v>1</v>
      </c>
      <c r="E3" s="237">
        <v>119</v>
      </c>
      <c r="F3" s="237">
        <v>121</v>
      </c>
      <c r="G3" s="238">
        <v>160.19</v>
      </c>
      <c r="H3" s="240">
        <v>1.5146337499999998</v>
      </c>
      <c r="I3" s="240">
        <v>1.2800408325535351</v>
      </c>
    </row>
    <row r="4" spans="1:9">
      <c r="A4" s="237">
        <v>277</v>
      </c>
      <c r="B4" s="237">
        <v>18</v>
      </c>
      <c r="C4" s="237" t="s">
        <v>114</v>
      </c>
      <c r="D4" s="237">
        <v>1</v>
      </c>
      <c r="E4" s="237">
        <v>146</v>
      </c>
      <c r="F4" s="237">
        <v>147</v>
      </c>
      <c r="G4" s="238">
        <v>160.46</v>
      </c>
      <c r="H4" s="240">
        <v>1.4789437499999998</v>
      </c>
      <c r="I4" s="240">
        <v>1.1385192282603029</v>
      </c>
    </row>
    <row r="5" spans="1:9">
      <c r="A5" s="237">
        <v>277</v>
      </c>
      <c r="B5" s="237">
        <v>18</v>
      </c>
      <c r="C5" s="237" t="s">
        <v>114</v>
      </c>
      <c r="D5" s="237">
        <v>2</v>
      </c>
      <c r="E5" s="237">
        <v>33</v>
      </c>
      <c r="F5" s="237">
        <v>35</v>
      </c>
      <c r="G5" s="238">
        <v>160.83000000000001</v>
      </c>
      <c r="H5" s="240">
        <v>1.4643637499999997</v>
      </c>
      <c r="I5" s="240">
        <v>1.2727563880070707</v>
      </c>
    </row>
    <row r="6" spans="1:9">
      <c r="A6" s="237">
        <v>277</v>
      </c>
      <c r="B6" s="237">
        <v>18</v>
      </c>
      <c r="C6" s="237" t="s">
        <v>114</v>
      </c>
      <c r="D6" s="237">
        <v>2</v>
      </c>
      <c r="E6" s="237">
        <v>63</v>
      </c>
      <c r="F6" s="237">
        <v>65</v>
      </c>
      <c r="G6" s="238">
        <v>161.13</v>
      </c>
      <c r="H6" s="240">
        <v>1.3732202083333331</v>
      </c>
      <c r="I6" s="240">
        <v>0.98413487019025236</v>
      </c>
    </row>
    <row r="7" spans="1:9">
      <c r="A7" s="237">
        <v>277</v>
      </c>
      <c r="B7" s="237">
        <v>18</v>
      </c>
      <c r="C7" s="237" t="s">
        <v>114</v>
      </c>
      <c r="D7" s="237">
        <v>2</v>
      </c>
      <c r="E7" s="237">
        <v>92</v>
      </c>
      <c r="F7" s="237">
        <v>94</v>
      </c>
      <c r="G7" s="238">
        <v>161.41999999999999</v>
      </c>
      <c r="H7" s="240">
        <v>1.3911866666666666</v>
      </c>
      <c r="I7" s="240">
        <v>1.0402266666666664</v>
      </c>
    </row>
    <row r="8" spans="1:9">
      <c r="A8" s="237">
        <v>277</v>
      </c>
      <c r="B8" s="237">
        <v>18</v>
      </c>
      <c r="C8" s="237" t="s">
        <v>114</v>
      </c>
      <c r="D8" s="237">
        <v>2</v>
      </c>
      <c r="E8" s="237">
        <v>124</v>
      </c>
      <c r="F8" s="237">
        <v>126</v>
      </c>
      <c r="G8" s="238">
        <v>161.74</v>
      </c>
      <c r="H8" s="240">
        <v>1.5213737499999997</v>
      </c>
      <c r="I8" s="240">
        <v>1.2226658723606059</v>
      </c>
    </row>
    <row r="9" spans="1:9">
      <c r="A9" s="237">
        <v>277</v>
      </c>
      <c r="B9" s="237">
        <v>18</v>
      </c>
      <c r="C9" s="237" t="s">
        <v>114</v>
      </c>
      <c r="D9" s="237">
        <v>3</v>
      </c>
      <c r="E9" s="237">
        <v>4</v>
      </c>
      <c r="F9" s="237">
        <v>6</v>
      </c>
      <c r="G9" s="238">
        <v>162.04</v>
      </c>
      <c r="H9" s="240">
        <v>1.5574337499999997</v>
      </c>
      <c r="I9" s="240">
        <v>1.1931896620873734</v>
      </c>
    </row>
    <row r="10" spans="1:9">
      <c r="A10" s="237">
        <v>277</v>
      </c>
      <c r="B10" s="237">
        <v>18</v>
      </c>
      <c r="C10" s="237" t="s">
        <v>114</v>
      </c>
      <c r="D10" s="237">
        <v>3</v>
      </c>
      <c r="E10" s="237">
        <v>36</v>
      </c>
      <c r="F10" s="237">
        <v>38</v>
      </c>
      <c r="G10" s="238">
        <v>162.36000000000001</v>
      </c>
      <c r="H10" s="240">
        <v>1.4807037499999998</v>
      </c>
      <c r="I10" s="240">
        <v>1.2170542844141412</v>
      </c>
    </row>
    <row r="11" spans="1:9">
      <c r="A11" s="237">
        <v>277</v>
      </c>
      <c r="B11" s="237">
        <v>18</v>
      </c>
      <c r="C11" s="237" t="s">
        <v>114</v>
      </c>
      <c r="D11" s="237">
        <v>3</v>
      </c>
      <c r="E11" s="237">
        <v>66</v>
      </c>
      <c r="F11" s="237">
        <v>68</v>
      </c>
      <c r="G11" s="238">
        <v>162.66</v>
      </c>
      <c r="H11" s="240">
        <v>1.4234337499999998</v>
      </c>
      <c r="I11" s="240">
        <v>1.2373032071909089</v>
      </c>
    </row>
    <row r="12" spans="1:9">
      <c r="A12" s="237">
        <v>277</v>
      </c>
      <c r="B12" s="237">
        <v>18</v>
      </c>
      <c r="C12" s="237" t="s">
        <v>114</v>
      </c>
      <c r="D12" s="237">
        <v>3</v>
      </c>
      <c r="E12" s="237">
        <v>94</v>
      </c>
      <c r="F12" s="237">
        <v>96</v>
      </c>
      <c r="G12" s="238">
        <v>162.94</v>
      </c>
      <c r="H12" s="240">
        <v>1.4068043749999997</v>
      </c>
      <c r="I12" s="240">
        <v>1.2012010431433331</v>
      </c>
    </row>
    <row r="13" spans="1:9">
      <c r="A13" s="237">
        <v>277</v>
      </c>
      <c r="B13" s="237">
        <v>18</v>
      </c>
      <c r="C13" s="237" t="s">
        <v>114</v>
      </c>
      <c r="D13" s="237">
        <v>3</v>
      </c>
      <c r="E13" s="237">
        <v>124</v>
      </c>
      <c r="F13" s="237">
        <v>126</v>
      </c>
      <c r="G13" s="238">
        <v>163.24</v>
      </c>
      <c r="H13" s="240">
        <v>1.5424193749999997</v>
      </c>
      <c r="I13" s="240">
        <v>1.203033774013333</v>
      </c>
    </row>
    <row r="14" spans="1:9">
      <c r="A14" s="237">
        <v>277</v>
      </c>
      <c r="B14" s="237">
        <v>19</v>
      </c>
      <c r="C14" s="237" t="s">
        <v>114</v>
      </c>
      <c r="D14" s="237">
        <v>1</v>
      </c>
      <c r="E14" s="237">
        <v>115</v>
      </c>
      <c r="F14" s="237">
        <v>117</v>
      </c>
      <c r="G14" s="238">
        <v>169.65</v>
      </c>
      <c r="H14" s="240">
        <v>1.7249437499999998</v>
      </c>
      <c r="I14" s="240">
        <v>1.2337085226212119</v>
      </c>
    </row>
    <row r="15" spans="1:9">
      <c r="A15" s="237">
        <v>277</v>
      </c>
      <c r="B15" s="237">
        <v>19</v>
      </c>
      <c r="C15" s="237" t="s">
        <v>114</v>
      </c>
      <c r="D15" s="237">
        <v>1</v>
      </c>
      <c r="E15" s="237">
        <v>145</v>
      </c>
      <c r="F15" s="237">
        <v>147</v>
      </c>
      <c r="G15" s="238">
        <v>169.95</v>
      </c>
      <c r="H15" s="240">
        <v>1.7326437499999998</v>
      </c>
      <c r="I15" s="240">
        <v>1.2405640048979796</v>
      </c>
    </row>
    <row r="16" spans="1:9">
      <c r="A16" s="237">
        <v>277</v>
      </c>
      <c r="B16" s="237">
        <v>19</v>
      </c>
      <c r="C16" s="237" t="s">
        <v>114</v>
      </c>
      <c r="D16" s="237">
        <v>2</v>
      </c>
      <c r="E16" s="237">
        <v>23</v>
      </c>
      <c r="F16" s="237">
        <v>25</v>
      </c>
      <c r="G16" s="238">
        <v>170.23</v>
      </c>
      <c r="H16" s="240">
        <v>1.7783163194444445</v>
      </c>
      <c r="I16" s="240">
        <v>1.2614163196282826</v>
      </c>
    </row>
    <row r="17" spans="1:9">
      <c r="A17" s="237">
        <v>277</v>
      </c>
      <c r="B17" s="237">
        <v>19</v>
      </c>
      <c r="C17" s="237" t="s">
        <v>114</v>
      </c>
      <c r="D17" s="237">
        <v>2</v>
      </c>
      <c r="E17" s="237">
        <v>50</v>
      </c>
      <c r="F17" s="237">
        <v>56</v>
      </c>
      <c r="G17" s="238">
        <v>170.53</v>
      </c>
      <c r="H17" s="240">
        <v>1.8457888888888885</v>
      </c>
      <c r="I17" s="240">
        <v>1.3736517361266667</v>
      </c>
    </row>
    <row r="18" spans="1:9">
      <c r="A18" s="237">
        <v>277</v>
      </c>
      <c r="B18" s="237">
        <v>19</v>
      </c>
      <c r="C18" s="237" t="s">
        <v>114</v>
      </c>
      <c r="D18" s="237">
        <v>2</v>
      </c>
      <c r="E18" s="237">
        <v>63</v>
      </c>
      <c r="F18" s="237">
        <v>65</v>
      </c>
      <c r="G18" s="238">
        <v>170.63</v>
      </c>
      <c r="H18" s="240">
        <v>1.9004988888888887</v>
      </c>
      <c r="I18" s="240">
        <v>1.2926357305386365</v>
      </c>
    </row>
    <row r="19" spans="1:9">
      <c r="A19" s="237">
        <v>277</v>
      </c>
      <c r="B19" s="237">
        <v>19</v>
      </c>
      <c r="C19" s="237" t="s">
        <v>114</v>
      </c>
      <c r="D19" s="237">
        <v>2</v>
      </c>
      <c r="E19" s="237">
        <v>92</v>
      </c>
      <c r="F19" s="237">
        <v>94</v>
      </c>
      <c r="G19" s="238">
        <v>170.92</v>
      </c>
      <c r="H19" s="240">
        <v>1.7238988888888889</v>
      </c>
      <c r="I19" s="240">
        <v>1.3034845135954547</v>
      </c>
    </row>
    <row r="20" spans="1:9">
      <c r="A20" s="237">
        <v>277</v>
      </c>
      <c r="B20" s="237">
        <v>19</v>
      </c>
      <c r="C20" s="237" t="s">
        <v>114</v>
      </c>
      <c r="D20" s="237">
        <v>2</v>
      </c>
      <c r="E20" s="237">
        <v>128</v>
      </c>
      <c r="F20" s="237">
        <v>130</v>
      </c>
      <c r="G20" s="238">
        <v>171.28</v>
      </c>
      <c r="H20" s="240">
        <v>1.7848788888888889</v>
      </c>
      <c r="I20" s="240">
        <v>1.393910449852273</v>
      </c>
    </row>
    <row r="21" spans="1:9">
      <c r="A21" s="237">
        <v>277</v>
      </c>
      <c r="B21" s="237">
        <v>20</v>
      </c>
      <c r="C21" s="237" t="s">
        <v>114</v>
      </c>
      <c r="D21" s="237">
        <v>4</v>
      </c>
      <c r="E21" s="237">
        <v>114</v>
      </c>
      <c r="F21" s="237">
        <v>116</v>
      </c>
      <c r="G21" s="238">
        <v>183.64</v>
      </c>
      <c r="H21" s="240">
        <v>1.4522488888888889</v>
      </c>
      <c r="I21" s="240">
        <v>0.62039383011909099</v>
      </c>
    </row>
    <row r="22" spans="1:9">
      <c r="A22" s="237">
        <v>277</v>
      </c>
      <c r="B22" s="237">
        <v>20</v>
      </c>
      <c r="C22" s="237" t="s">
        <v>114</v>
      </c>
      <c r="D22" s="237">
        <v>4</v>
      </c>
      <c r="E22" s="237">
        <v>143</v>
      </c>
      <c r="F22" s="237">
        <v>145</v>
      </c>
      <c r="G22" s="238">
        <v>183.93</v>
      </c>
      <c r="H22" s="240">
        <v>1.3065388888888889</v>
      </c>
      <c r="I22" s="240">
        <v>0.52024328391590924</v>
      </c>
    </row>
    <row r="23" spans="1:9">
      <c r="A23" s="237">
        <v>277</v>
      </c>
      <c r="B23" s="237">
        <v>20</v>
      </c>
      <c r="C23" s="237" t="s">
        <v>114</v>
      </c>
      <c r="D23" s="237">
        <v>5</v>
      </c>
      <c r="E23" s="237">
        <v>9</v>
      </c>
      <c r="F23" s="237">
        <v>11</v>
      </c>
      <c r="G23" s="238">
        <v>184.09</v>
      </c>
      <c r="H23" s="240">
        <v>1.5441969444444443</v>
      </c>
      <c r="I23" s="240">
        <v>0.88883811369803023</v>
      </c>
    </row>
    <row r="24" spans="1:9">
      <c r="A24" s="237">
        <v>277</v>
      </c>
      <c r="B24" s="237">
        <v>20</v>
      </c>
      <c r="C24" s="237" t="s">
        <v>114</v>
      </c>
      <c r="D24" s="237">
        <v>5</v>
      </c>
      <c r="E24" s="237">
        <v>37</v>
      </c>
      <c r="F24" s="237">
        <v>39</v>
      </c>
      <c r="G24" s="238">
        <v>184.37</v>
      </c>
      <c r="H24" s="240">
        <v>1.5676169444444441</v>
      </c>
      <c r="I24" s="240">
        <v>0.83513125949643929</v>
      </c>
    </row>
    <row r="25" spans="1:9">
      <c r="A25" s="237">
        <v>277</v>
      </c>
      <c r="B25" s="237">
        <v>20</v>
      </c>
      <c r="C25" s="237" t="s">
        <v>114</v>
      </c>
      <c r="D25" s="237">
        <v>5</v>
      </c>
      <c r="E25" s="237">
        <v>67</v>
      </c>
      <c r="F25" s="237">
        <v>69</v>
      </c>
      <c r="G25" s="238">
        <v>184.67</v>
      </c>
      <c r="H25" s="240">
        <v>1.2885088888888887</v>
      </c>
      <c r="I25" s="240">
        <v>0.58051140799636369</v>
      </c>
    </row>
    <row r="26" spans="1:9">
      <c r="A26" s="237">
        <v>277</v>
      </c>
      <c r="B26" s="237">
        <v>20</v>
      </c>
      <c r="C26" s="237" t="s">
        <v>114</v>
      </c>
      <c r="D26" s="237">
        <v>5</v>
      </c>
      <c r="E26" s="237">
        <v>81</v>
      </c>
      <c r="F26" s="237">
        <v>87</v>
      </c>
      <c r="G26" s="238">
        <v>184.84</v>
      </c>
      <c r="H26" s="240">
        <v>1.3076599999999998</v>
      </c>
      <c r="I26" s="240">
        <v>0.74959970102333306</v>
      </c>
    </row>
    <row r="27" spans="1:9">
      <c r="A27" s="237">
        <v>277</v>
      </c>
      <c r="B27" s="237">
        <v>20</v>
      </c>
      <c r="C27" s="237" t="s">
        <v>114</v>
      </c>
      <c r="D27" s="237">
        <v>5</v>
      </c>
      <c r="E27" s="237">
        <v>97</v>
      </c>
      <c r="F27" s="237">
        <v>99</v>
      </c>
      <c r="G27" s="238">
        <v>184.97</v>
      </c>
      <c r="H27" s="240">
        <v>1.1701788888888889</v>
      </c>
      <c r="I27" s="240">
        <v>0.58891866743318189</v>
      </c>
    </row>
    <row r="28" spans="1:9">
      <c r="A28" s="237">
        <v>277</v>
      </c>
      <c r="B28" s="237">
        <v>20</v>
      </c>
      <c r="C28" s="237" t="s">
        <v>114</v>
      </c>
      <c r="D28" s="237">
        <v>5</v>
      </c>
      <c r="E28" s="237">
        <v>138</v>
      </c>
      <c r="F28" s="237">
        <v>140</v>
      </c>
      <c r="G28" s="238">
        <v>185.38</v>
      </c>
      <c r="H28" s="240">
        <v>1.2846888888888888</v>
      </c>
      <c r="I28" s="240">
        <v>0.59079755105000009</v>
      </c>
    </row>
    <row r="29" spans="1:9">
      <c r="A29" s="237">
        <v>277</v>
      </c>
      <c r="B29" s="237">
        <v>20</v>
      </c>
      <c r="C29" s="237" t="s">
        <v>114</v>
      </c>
      <c r="D29" s="237">
        <v>6</v>
      </c>
      <c r="E29" s="237">
        <v>17</v>
      </c>
      <c r="F29" s="237">
        <v>19</v>
      </c>
      <c r="G29" s="238">
        <v>185.67</v>
      </c>
      <c r="H29" s="240">
        <v>1.4603188888888887</v>
      </c>
      <c r="I29" s="240">
        <v>0.51735553686681834</v>
      </c>
    </row>
    <row r="30" spans="1:9">
      <c r="A30" s="237">
        <v>277</v>
      </c>
      <c r="B30" s="237">
        <v>20</v>
      </c>
      <c r="C30" s="237" t="s">
        <v>114</v>
      </c>
      <c r="D30" s="237">
        <v>6</v>
      </c>
      <c r="E30" s="237">
        <v>49</v>
      </c>
      <c r="F30" s="237">
        <v>51</v>
      </c>
      <c r="G30" s="238">
        <v>185.99</v>
      </c>
      <c r="H30" s="240">
        <v>1.2403688888888889</v>
      </c>
      <c r="I30" s="240">
        <v>0.66003812524363648</v>
      </c>
    </row>
    <row r="31" spans="1:9">
      <c r="A31" s="237">
        <v>277</v>
      </c>
      <c r="B31" s="237">
        <v>20</v>
      </c>
      <c r="C31" s="237" t="s">
        <v>114</v>
      </c>
      <c r="D31" s="237">
        <v>6</v>
      </c>
      <c r="E31" s="237">
        <v>72</v>
      </c>
      <c r="F31" s="237">
        <v>76</v>
      </c>
      <c r="G31" s="238">
        <v>186.24</v>
      </c>
      <c r="H31" s="240">
        <v>1.1071866666666665</v>
      </c>
      <c r="I31" s="240">
        <v>0.52443666666666655</v>
      </c>
    </row>
    <row r="32" spans="1:9">
      <c r="A32" s="237">
        <v>277</v>
      </c>
      <c r="B32" s="237">
        <v>20</v>
      </c>
      <c r="C32" s="237" t="s">
        <v>114</v>
      </c>
      <c r="D32" s="237">
        <v>6</v>
      </c>
      <c r="E32" s="237">
        <v>86</v>
      </c>
      <c r="F32" s="237">
        <v>88</v>
      </c>
      <c r="G32" s="238">
        <v>186.36</v>
      </c>
      <c r="H32" s="240">
        <v>1.2822488888888888</v>
      </c>
      <c r="I32" s="240">
        <v>0.5851847706504546</v>
      </c>
    </row>
    <row r="33" spans="1:9">
      <c r="A33" s="237">
        <v>277</v>
      </c>
      <c r="B33" s="237">
        <v>20</v>
      </c>
      <c r="C33" s="237" t="s">
        <v>114</v>
      </c>
      <c r="D33" s="237">
        <v>6</v>
      </c>
      <c r="E33" s="237">
        <v>119</v>
      </c>
      <c r="F33" s="237">
        <v>121</v>
      </c>
      <c r="G33" s="238">
        <v>186.69</v>
      </c>
      <c r="H33" s="240">
        <v>1.2524849999999994</v>
      </c>
      <c r="I33" s="240">
        <v>0.57227048774333289</v>
      </c>
    </row>
    <row r="34" spans="1:9">
      <c r="A34" s="237">
        <v>277</v>
      </c>
      <c r="B34" s="237">
        <v>21</v>
      </c>
      <c r="C34" s="237" t="s">
        <v>114</v>
      </c>
      <c r="D34" s="237">
        <v>1</v>
      </c>
      <c r="E34" s="237">
        <v>108</v>
      </c>
      <c r="F34" s="237">
        <v>110</v>
      </c>
      <c r="G34" s="238">
        <v>188.58</v>
      </c>
      <c r="H34" s="240">
        <v>1.3772749999999996</v>
      </c>
      <c r="I34" s="240">
        <v>0.42238465392333291</v>
      </c>
    </row>
    <row r="35" spans="1:9">
      <c r="A35" s="237">
        <v>277</v>
      </c>
      <c r="B35" s="237">
        <v>21</v>
      </c>
      <c r="C35" s="237" t="s">
        <v>114</v>
      </c>
      <c r="D35" s="237">
        <v>1</v>
      </c>
      <c r="E35" s="237">
        <v>141</v>
      </c>
      <c r="F35" s="237">
        <v>143</v>
      </c>
      <c r="G35" s="238">
        <v>188.91</v>
      </c>
      <c r="H35" s="240">
        <v>1.3054649999999994</v>
      </c>
      <c r="I35" s="240">
        <v>0.25786153660733291</v>
      </c>
    </row>
    <row r="36" spans="1:9">
      <c r="A36" s="237">
        <v>277</v>
      </c>
      <c r="B36" s="237">
        <v>21</v>
      </c>
      <c r="C36" s="237" t="s">
        <v>114</v>
      </c>
      <c r="D36" s="237">
        <v>2</v>
      </c>
      <c r="E36" s="237">
        <v>53</v>
      </c>
      <c r="F36" s="237">
        <v>55</v>
      </c>
      <c r="G36" s="238">
        <v>189.53</v>
      </c>
      <c r="H36" s="240">
        <v>1.2226349999999995</v>
      </c>
      <c r="I36" s="240">
        <v>0.37932236048333295</v>
      </c>
    </row>
    <row r="37" spans="1:9">
      <c r="A37" s="237">
        <v>277</v>
      </c>
      <c r="B37" s="237">
        <v>21</v>
      </c>
      <c r="C37" s="237" t="s">
        <v>114</v>
      </c>
      <c r="D37" s="237">
        <v>2</v>
      </c>
      <c r="E37" s="237">
        <v>87</v>
      </c>
      <c r="F37" s="237">
        <v>89</v>
      </c>
      <c r="G37" s="238">
        <v>189.87</v>
      </c>
      <c r="H37" s="240">
        <v>1.2135849999999995</v>
      </c>
      <c r="I37" s="240">
        <v>0.54218765573333294</v>
      </c>
    </row>
    <row r="38" spans="1:9">
      <c r="A38" s="237">
        <v>277</v>
      </c>
      <c r="B38" s="237">
        <v>21</v>
      </c>
      <c r="C38" s="237" t="s">
        <v>114</v>
      </c>
      <c r="D38" s="237" t="s">
        <v>344</v>
      </c>
      <c r="E38" s="237" t="s">
        <v>345</v>
      </c>
      <c r="F38" s="237" t="s">
        <v>346</v>
      </c>
      <c r="G38" s="238">
        <v>190.41</v>
      </c>
      <c r="H38" s="240">
        <v>1.3908249999999995</v>
      </c>
      <c r="I38" s="240">
        <v>0.26481850252333294</v>
      </c>
    </row>
    <row r="39" spans="1:9">
      <c r="A39" s="237">
        <v>277</v>
      </c>
      <c r="B39" s="237">
        <v>21</v>
      </c>
      <c r="C39" s="237" t="s">
        <v>114</v>
      </c>
      <c r="D39" s="237">
        <v>3</v>
      </c>
      <c r="E39" s="237">
        <v>33</v>
      </c>
      <c r="F39" s="237">
        <v>35</v>
      </c>
      <c r="G39" s="238">
        <v>190.83</v>
      </c>
      <c r="H39" s="240">
        <v>1.5256549999999995</v>
      </c>
      <c r="I39" s="240">
        <v>0.33974553788333295</v>
      </c>
    </row>
    <row r="40" spans="1:9">
      <c r="A40" s="237">
        <v>277</v>
      </c>
      <c r="B40" s="237">
        <v>21</v>
      </c>
      <c r="C40" s="237" t="s">
        <v>114</v>
      </c>
      <c r="D40" s="237">
        <v>3</v>
      </c>
      <c r="E40" s="237">
        <v>66</v>
      </c>
      <c r="F40" s="237">
        <v>68</v>
      </c>
      <c r="G40" s="238">
        <v>191.16</v>
      </c>
      <c r="H40" s="240">
        <v>1.3470549999999994</v>
      </c>
      <c r="I40" s="240">
        <v>0.40009860419333287</v>
      </c>
    </row>
    <row r="41" spans="1:9">
      <c r="A41" s="237">
        <v>277</v>
      </c>
      <c r="B41" s="237">
        <v>21</v>
      </c>
      <c r="C41" s="237" t="s">
        <v>114</v>
      </c>
      <c r="D41" s="237">
        <v>3</v>
      </c>
      <c r="E41" s="237">
        <v>103</v>
      </c>
      <c r="F41" s="237">
        <v>105</v>
      </c>
      <c r="G41" s="238">
        <v>191.53</v>
      </c>
      <c r="H41" s="240">
        <v>1.2951749999999995</v>
      </c>
      <c r="I41" s="240">
        <v>0.22286971749233295</v>
      </c>
    </row>
    <row r="42" spans="1:9">
      <c r="A42" s="237">
        <v>277</v>
      </c>
      <c r="B42" s="237">
        <v>21</v>
      </c>
      <c r="C42" s="237" t="s">
        <v>114</v>
      </c>
      <c r="D42" s="237">
        <v>3</v>
      </c>
      <c r="E42" s="237">
        <v>125</v>
      </c>
      <c r="F42" s="237">
        <v>131</v>
      </c>
      <c r="G42" s="238">
        <v>191.78</v>
      </c>
      <c r="H42" s="240">
        <v>1.2902566666666664</v>
      </c>
      <c r="I42" s="240">
        <v>0.1449207760906665</v>
      </c>
    </row>
    <row r="43" spans="1:9">
      <c r="A43" s="237">
        <v>277</v>
      </c>
      <c r="B43" s="237">
        <v>21</v>
      </c>
      <c r="C43" s="237" t="s">
        <v>114</v>
      </c>
      <c r="D43" s="237">
        <v>3</v>
      </c>
      <c r="E43" s="237">
        <v>133</v>
      </c>
      <c r="F43" s="237">
        <v>135</v>
      </c>
      <c r="G43" s="238">
        <v>191.83</v>
      </c>
      <c r="H43" s="240">
        <v>1.4036149999999996</v>
      </c>
      <c r="I43" s="240">
        <v>0.35503523545333293</v>
      </c>
    </row>
    <row r="44" spans="1:9">
      <c r="A44" s="237">
        <v>277</v>
      </c>
      <c r="B44" s="237">
        <v>22</v>
      </c>
      <c r="C44" s="237" t="s">
        <v>114</v>
      </c>
      <c r="D44" s="237">
        <v>1</v>
      </c>
      <c r="E44" s="237">
        <v>86</v>
      </c>
      <c r="F44" s="237">
        <v>88</v>
      </c>
      <c r="G44" s="238">
        <v>197.86</v>
      </c>
      <c r="H44" s="240">
        <v>1.4182925</v>
      </c>
      <c r="I44" s="240">
        <v>0.54698499999999961</v>
      </c>
    </row>
    <row r="45" spans="1:9">
      <c r="A45" s="237">
        <v>277</v>
      </c>
      <c r="B45" s="237">
        <v>22</v>
      </c>
      <c r="C45" s="237" t="s">
        <v>114</v>
      </c>
      <c r="D45" s="237">
        <v>1</v>
      </c>
      <c r="E45" s="237">
        <v>124</v>
      </c>
      <c r="F45" s="237">
        <v>126</v>
      </c>
      <c r="G45" s="238">
        <v>198.24</v>
      </c>
      <c r="H45" s="240">
        <v>1.5335624999999999</v>
      </c>
      <c r="I45" s="240">
        <v>0.58903099999999964</v>
      </c>
    </row>
    <row r="46" spans="1:9">
      <c r="A46" s="237">
        <v>277</v>
      </c>
      <c r="B46" s="237">
        <v>22</v>
      </c>
      <c r="C46" s="237" t="s">
        <v>114</v>
      </c>
      <c r="D46" s="237">
        <v>2</v>
      </c>
      <c r="E46" s="237">
        <v>16</v>
      </c>
      <c r="F46" s="237">
        <v>18</v>
      </c>
      <c r="G46" s="238">
        <v>198.66</v>
      </c>
      <c r="H46" s="240">
        <v>1.5032425</v>
      </c>
      <c r="I46" s="240">
        <v>0.5478259999999997</v>
      </c>
    </row>
    <row r="47" spans="1:9">
      <c r="A47" s="237">
        <v>277</v>
      </c>
      <c r="B47" s="237">
        <v>22</v>
      </c>
      <c r="C47" s="237" t="s">
        <v>114</v>
      </c>
      <c r="D47" s="237">
        <v>2</v>
      </c>
      <c r="E47" s="237">
        <v>56</v>
      </c>
      <c r="F47" s="237">
        <v>58</v>
      </c>
      <c r="G47" s="238">
        <v>199.06</v>
      </c>
      <c r="H47" s="240">
        <v>1.5169625</v>
      </c>
      <c r="I47" s="240">
        <v>0.57192699999999963</v>
      </c>
    </row>
    <row r="48" spans="1:9">
      <c r="A48" s="237">
        <v>277</v>
      </c>
      <c r="B48" s="237">
        <v>22</v>
      </c>
      <c r="C48" s="237" t="s">
        <v>114</v>
      </c>
      <c r="D48" s="237">
        <v>2</v>
      </c>
      <c r="E48" s="237">
        <v>87</v>
      </c>
      <c r="F48" s="237">
        <v>89</v>
      </c>
      <c r="G48" s="238">
        <v>199.37</v>
      </c>
      <c r="H48" s="240">
        <v>1.5566925</v>
      </c>
      <c r="I48" s="240">
        <v>0.56989899999999971</v>
      </c>
    </row>
    <row r="49" spans="1:9">
      <c r="A49" s="237">
        <v>277</v>
      </c>
      <c r="B49" s="237">
        <v>22</v>
      </c>
      <c r="C49" s="237" t="s">
        <v>114</v>
      </c>
      <c r="D49" s="237">
        <v>2</v>
      </c>
      <c r="E49" s="237">
        <v>116</v>
      </c>
      <c r="F49" s="237">
        <v>118</v>
      </c>
      <c r="G49" s="238">
        <v>199.66</v>
      </c>
      <c r="H49" s="240">
        <v>1.8232124999999999</v>
      </c>
      <c r="I49" s="240">
        <v>0.58804599999999962</v>
      </c>
    </row>
    <row r="50" spans="1:9">
      <c r="A50" s="237">
        <v>277</v>
      </c>
      <c r="B50" s="237">
        <v>22</v>
      </c>
      <c r="C50" s="237" t="s">
        <v>114</v>
      </c>
      <c r="D50" s="237">
        <v>2</v>
      </c>
      <c r="E50" s="237">
        <v>145</v>
      </c>
      <c r="F50" s="237">
        <v>147</v>
      </c>
      <c r="G50" s="238">
        <v>199.95</v>
      </c>
      <c r="H50" s="240">
        <v>1.6760124999999999</v>
      </c>
      <c r="I50" s="240">
        <v>0.48306299999999969</v>
      </c>
    </row>
    <row r="51" spans="1:9">
      <c r="A51" s="237">
        <v>277</v>
      </c>
      <c r="B51" s="237">
        <v>22</v>
      </c>
      <c r="C51" s="237" t="s">
        <v>114</v>
      </c>
      <c r="D51" s="237">
        <v>3</v>
      </c>
      <c r="E51" s="237">
        <v>25</v>
      </c>
      <c r="F51" s="237">
        <v>27</v>
      </c>
      <c r="G51" s="238">
        <v>200.25</v>
      </c>
      <c r="H51" s="240">
        <v>1.7583124999999999</v>
      </c>
      <c r="I51" s="240">
        <v>0.54240999999999961</v>
      </c>
    </row>
    <row r="52" spans="1:9">
      <c r="A52" s="237">
        <v>277</v>
      </c>
      <c r="B52" s="237">
        <v>22</v>
      </c>
      <c r="C52" s="237" t="s">
        <v>114</v>
      </c>
      <c r="D52" s="237">
        <v>3</v>
      </c>
      <c r="E52" s="237">
        <v>56</v>
      </c>
      <c r="F52" s="237">
        <v>58</v>
      </c>
      <c r="G52" s="238">
        <v>200.56</v>
      </c>
      <c r="H52" s="240">
        <v>1.6920225</v>
      </c>
      <c r="I52" s="240">
        <v>0.42586699999999966</v>
      </c>
    </row>
    <row r="53" spans="1:9">
      <c r="A53" s="237">
        <v>277</v>
      </c>
      <c r="B53" s="237">
        <v>22</v>
      </c>
      <c r="C53" s="237" t="s">
        <v>114</v>
      </c>
      <c r="D53" s="237">
        <v>3</v>
      </c>
      <c r="E53" s="237">
        <v>85</v>
      </c>
      <c r="F53" s="237">
        <v>87</v>
      </c>
      <c r="G53" s="238">
        <v>200.85</v>
      </c>
      <c r="H53" s="240">
        <v>1.6226825</v>
      </c>
      <c r="I53" s="240">
        <v>0.50480099999999961</v>
      </c>
    </row>
    <row r="54" spans="1:9">
      <c r="A54" s="237">
        <v>277</v>
      </c>
      <c r="B54" s="237">
        <v>22</v>
      </c>
      <c r="C54" s="237" t="s">
        <v>114</v>
      </c>
      <c r="D54" s="237">
        <v>3</v>
      </c>
      <c r="E54" s="237">
        <v>129</v>
      </c>
      <c r="F54" s="237">
        <v>131</v>
      </c>
      <c r="G54" s="238">
        <v>201.29</v>
      </c>
      <c r="H54" s="240">
        <v>1.7971225</v>
      </c>
      <c r="I54" s="240">
        <v>0.39825499999999964</v>
      </c>
    </row>
    <row r="55" spans="1:9">
      <c r="A55" s="237">
        <v>277</v>
      </c>
      <c r="B55" s="237">
        <v>23</v>
      </c>
      <c r="C55" s="237" t="s">
        <v>114</v>
      </c>
      <c r="D55" s="237">
        <v>1</v>
      </c>
      <c r="E55" s="237">
        <v>27</v>
      </c>
      <c r="F55" s="237">
        <v>29</v>
      </c>
      <c r="G55" s="238">
        <v>206.77</v>
      </c>
      <c r="H55" s="240">
        <v>1.6414424999999999</v>
      </c>
      <c r="I55" s="240">
        <v>0.27968599999999966</v>
      </c>
    </row>
    <row r="56" spans="1:9">
      <c r="A56" s="237">
        <v>277</v>
      </c>
      <c r="B56" s="237">
        <v>23</v>
      </c>
      <c r="C56" s="237" t="s">
        <v>114</v>
      </c>
      <c r="D56" s="237">
        <v>1</v>
      </c>
      <c r="E56" s="237">
        <v>59</v>
      </c>
      <c r="F56" s="237">
        <v>61</v>
      </c>
      <c r="G56" s="238">
        <v>207.09</v>
      </c>
      <c r="H56" s="240">
        <v>1.6989425</v>
      </c>
      <c r="I56" s="240">
        <v>0.14653899999999967</v>
      </c>
    </row>
    <row r="57" spans="1:9">
      <c r="A57" s="237">
        <v>277</v>
      </c>
      <c r="B57" s="237">
        <v>23</v>
      </c>
      <c r="C57" s="237" t="s">
        <v>114</v>
      </c>
      <c r="D57" s="237">
        <v>1</v>
      </c>
      <c r="E57" s="237">
        <v>91</v>
      </c>
      <c r="F57" s="237">
        <v>93</v>
      </c>
      <c r="G57" s="238">
        <v>207.41</v>
      </c>
      <c r="H57" s="240">
        <v>1.6717325000000001</v>
      </c>
      <c r="I57" s="240">
        <v>0.20366299999999965</v>
      </c>
    </row>
    <row r="58" spans="1:9">
      <c r="A58" s="237">
        <v>277</v>
      </c>
      <c r="B58" s="237">
        <v>23</v>
      </c>
      <c r="C58" s="237" t="s">
        <v>114</v>
      </c>
      <c r="D58" s="237">
        <v>1</v>
      </c>
      <c r="E58" s="237">
        <v>123</v>
      </c>
      <c r="F58" s="237">
        <v>125</v>
      </c>
      <c r="G58" s="238">
        <v>207.73</v>
      </c>
      <c r="H58" s="240">
        <v>1.6821225</v>
      </c>
      <c r="I58" s="240">
        <v>-1.8538600000000339E-2</v>
      </c>
    </row>
    <row r="59" spans="1:9">
      <c r="A59" s="237">
        <v>277</v>
      </c>
      <c r="B59" s="237">
        <v>23</v>
      </c>
      <c r="C59" s="237" t="s">
        <v>114</v>
      </c>
      <c r="D59" s="237">
        <v>2</v>
      </c>
      <c r="E59" s="237">
        <v>11</v>
      </c>
      <c r="F59" s="237">
        <v>13</v>
      </c>
      <c r="G59" s="238">
        <v>208.11</v>
      </c>
      <c r="H59" s="240">
        <v>1.5816973529411764</v>
      </c>
      <c r="I59" s="240">
        <v>0.18641545098039181</v>
      </c>
    </row>
    <row r="60" spans="1:9">
      <c r="A60" s="237">
        <v>277</v>
      </c>
      <c r="B60" s="237">
        <v>23</v>
      </c>
      <c r="C60" s="237" t="s">
        <v>114</v>
      </c>
      <c r="D60" s="237">
        <v>2</v>
      </c>
      <c r="E60" s="237">
        <v>42</v>
      </c>
      <c r="F60" s="237">
        <v>44</v>
      </c>
      <c r="G60" s="238">
        <v>208.42</v>
      </c>
      <c r="H60" s="240">
        <v>1.5973951470588237</v>
      </c>
      <c r="I60" s="240">
        <v>-5.1696517647059154E-2</v>
      </c>
    </row>
    <row r="61" spans="1:9">
      <c r="A61" s="237">
        <v>277</v>
      </c>
      <c r="B61" s="237">
        <v>23</v>
      </c>
      <c r="C61" s="237" t="s">
        <v>114</v>
      </c>
      <c r="D61" s="237">
        <v>2</v>
      </c>
      <c r="E61" s="237">
        <v>71</v>
      </c>
      <c r="F61" s="237">
        <v>73</v>
      </c>
      <c r="G61" s="238">
        <v>208.71</v>
      </c>
      <c r="H61" s="240">
        <v>1.4187529411764708</v>
      </c>
      <c r="I61" s="240">
        <v>-9.1949086274510136E-2</v>
      </c>
    </row>
    <row r="62" spans="1:9">
      <c r="A62" s="237">
        <v>277</v>
      </c>
      <c r="B62" s="237">
        <v>23</v>
      </c>
      <c r="C62" s="237" t="s">
        <v>114</v>
      </c>
      <c r="D62" s="237">
        <v>2</v>
      </c>
      <c r="E62" s="237">
        <v>106</v>
      </c>
      <c r="F62" s="237">
        <v>108</v>
      </c>
      <c r="G62" s="238">
        <v>209.06</v>
      </c>
      <c r="H62" s="240">
        <v>1.3673107352941176</v>
      </c>
      <c r="I62" s="240">
        <v>7.7419245098038866E-2</v>
      </c>
    </row>
    <row r="63" spans="1:9">
      <c r="A63" s="237">
        <v>277</v>
      </c>
      <c r="B63" s="237">
        <v>23</v>
      </c>
      <c r="C63" s="237" t="s">
        <v>114</v>
      </c>
      <c r="D63" s="237">
        <v>2</v>
      </c>
      <c r="E63" s="237">
        <v>142</v>
      </c>
      <c r="F63" s="237">
        <v>144</v>
      </c>
      <c r="G63" s="238">
        <v>209.42</v>
      </c>
      <c r="H63" s="240">
        <v>1.5432385294117648</v>
      </c>
      <c r="I63" s="240">
        <v>0.1218881764705879</v>
      </c>
    </row>
    <row r="64" spans="1:9">
      <c r="A64" s="237">
        <v>277</v>
      </c>
      <c r="B64" s="237">
        <v>23</v>
      </c>
      <c r="C64" s="237" t="s">
        <v>114</v>
      </c>
      <c r="D64" s="237">
        <v>3</v>
      </c>
      <c r="E64" s="237">
        <v>26</v>
      </c>
      <c r="F64" s="237">
        <v>28</v>
      </c>
      <c r="G64" s="238">
        <v>209.76</v>
      </c>
      <c r="H64" s="240">
        <v>1.4448663235294117</v>
      </c>
      <c r="I64" s="240">
        <v>-4.2539392156863087E-2</v>
      </c>
    </row>
    <row r="65" spans="1:9">
      <c r="A65" s="237">
        <v>277</v>
      </c>
      <c r="B65" s="237">
        <v>23</v>
      </c>
      <c r="C65" s="237" t="s">
        <v>114</v>
      </c>
      <c r="D65" s="237">
        <v>3</v>
      </c>
      <c r="E65" s="237">
        <v>58</v>
      </c>
      <c r="F65" s="237">
        <v>60</v>
      </c>
      <c r="G65" s="238">
        <v>210.08</v>
      </c>
      <c r="H65" s="240">
        <v>1.4180741176470588</v>
      </c>
      <c r="I65" s="240">
        <v>-0.14932206078431406</v>
      </c>
    </row>
    <row r="66" spans="1:9">
      <c r="A66" s="237">
        <v>277</v>
      </c>
      <c r="B66" s="237">
        <v>23</v>
      </c>
      <c r="C66" s="237" t="s">
        <v>114</v>
      </c>
      <c r="D66" s="237">
        <v>3</v>
      </c>
      <c r="E66" s="237">
        <v>93</v>
      </c>
      <c r="F66" s="237">
        <v>95</v>
      </c>
      <c r="G66" s="238">
        <v>210.43</v>
      </c>
      <c r="H66" s="240">
        <v>1.5276019117647059</v>
      </c>
      <c r="I66" s="240">
        <v>-0.26952402941176501</v>
      </c>
    </row>
    <row r="67" spans="1:9">
      <c r="A67" s="237">
        <v>277</v>
      </c>
      <c r="B67" s="237">
        <v>23</v>
      </c>
      <c r="C67" s="237" t="s">
        <v>114</v>
      </c>
      <c r="D67" s="237">
        <v>3</v>
      </c>
      <c r="E67" s="237">
        <v>124</v>
      </c>
      <c r="F67" s="237">
        <v>126</v>
      </c>
      <c r="G67" s="238">
        <v>210.74</v>
      </c>
      <c r="H67" s="240">
        <v>1.4864397058823531</v>
      </c>
      <c r="I67" s="240">
        <v>-0.15028769803921604</v>
      </c>
    </row>
    <row r="68" spans="1:9">
      <c r="A68" s="237">
        <v>277</v>
      </c>
      <c r="B68" s="237">
        <v>24</v>
      </c>
      <c r="C68" s="237" t="s">
        <v>114</v>
      </c>
      <c r="D68" s="237">
        <v>1</v>
      </c>
      <c r="E68" s="237">
        <v>103</v>
      </c>
      <c r="F68" s="237">
        <v>105</v>
      </c>
      <c r="G68" s="238">
        <v>217.03</v>
      </c>
      <c r="H68" s="240">
        <v>1.608783088235294</v>
      </c>
      <c r="I68" s="240">
        <v>3.3898696078431018E-2</v>
      </c>
    </row>
    <row r="69" spans="1:9">
      <c r="A69" s="237">
        <v>277</v>
      </c>
      <c r="B69" s="237">
        <v>24</v>
      </c>
      <c r="C69" s="237" t="s">
        <v>114</v>
      </c>
      <c r="D69" s="237">
        <v>1</v>
      </c>
      <c r="E69" s="237">
        <v>137</v>
      </c>
      <c r="F69" s="237">
        <v>139</v>
      </c>
      <c r="G69" s="238">
        <v>217.37</v>
      </c>
      <c r="H69" s="240">
        <v>1.6549308823529412</v>
      </c>
      <c r="I69" s="240">
        <v>0.17967162745098</v>
      </c>
    </row>
    <row r="70" spans="1:9">
      <c r="A70" s="237">
        <v>277</v>
      </c>
      <c r="B70" s="237">
        <v>24</v>
      </c>
      <c r="C70" s="237" t="s">
        <v>114</v>
      </c>
      <c r="D70" s="237">
        <v>2</v>
      </c>
      <c r="E70" s="237">
        <v>13</v>
      </c>
      <c r="F70" s="237">
        <v>15</v>
      </c>
      <c r="G70" s="238">
        <v>217.63</v>
      </c>
      <c r="H70" s="240">
        <v>1.5860186764705884</v>
      </c>
      <c r="I70" s="240">
        <v>0.16150055882352904</v>
      </c>
    </row>
    <row r="71" spans="1:9">
      <c r="A71" s="237">
        <v>277</v>
      </c>
      <c r="B71" s="237">
        <v>24</v>
      </c>
      <c r="C71" s="237" t="s">
        <v>114</v>
      </c>
      <c r="D71" s="237">
        <v>2</v>
      </c>
      <c r="E71" s="237">
        <v>53</v>
      </c>
      <c r="F71" s="237">
        <v>55</v>
      </c>
      <c r="G71" s="238">
        <v>218.03</v>
      </c>
      <c r="H71" s="240">
        <v>1.47496</v>
      </c>
      <c r="I71" s="240">
        <v>0.59564466666666682</v>
      </c>
    </row>
    <row r="72" spans="1:9">
      <c r="A72" s="237">
        <v>277</v>
      </c>
      <c r="B72" s="237">
        <v>24</v>
      </c>
      <c r="C72" s="237" t="s">
        <v>114</v>
      </c>
      <c r="D72" s="237">
        <v>2</v>
      </c>
      <c r="E72" s="237">
        <v>83</v>
      </c>
      <c r="F72" s="237">
        <v>85</v>
      </c>
      <c r="G72" s="238">
        <v>218.33</v>
      </c>
      <c r="H72" s="240">
        <v>1.6829499999999999</v>
      </c>
      <c r="I72" s="240">
        <v>0.23550966666666678</v>
      </c>
    </row>
    <row r="73" spans="1:9">
      <c r="A73" s="237">
        <v>277</v>
      </c>
      <c r="B73" s="237">
        <v>24</v>
      </c>
      <c r="C73" s="237" t="s">
        <v>114</v>
      </c>
      <c r="D73" s="237">
        <v>2</v>
      </c>
      <c r="E73" s="237">
        <v>113</v>
      </c>
      <c r="F73" s="237">
        <v>115</v>
      </c>
      <c r="G73" s="238">
        <v>218.63</v>
      </c>
      <c r="H73" s="240">
        <v>1.4257099999999998</v>
      </c>
      <c r="I73" s="240">
        <v>0.25852066666666679</v>
      </c>
    </row>
    <row r="74" spans="1:9">
      <c r="A74" s="237">
        <v>277</v>
      </c>
      <c r="B74" s="237">
        <v>24</v>
      </c>
      <c r="C74" s="237" t="s">
        <v>114</v>
      </c>
      <c r="D74" s="237">
        <v>2</v>
      </c>
      <c r="E74" s="237">
        <v>143</v>
      </c>
      <c r="F74" s="237">
        <v>145</v>
      </c>
      <c r="G74" s="238">
        <v>218.93</v>
      </c>
      <c r="H74" s="240">
        <v>1.64079</v>
      </c>
      <c r="I74" s="240">
        <v>0.23780066666666677</v>
      </c>
    </row>
    <row r="75" spans="1:9">
      <c r="A75" s="237">
        <v>277</v>
      </c>
      <c r="B75" s="237">
        <v>24</v>
      </c>
      <c r="C75" s="237" t="s">
        <v>114</v>
      </c>
      <c r="D75" s="237">
        <v>3</v>
      </c>
      <c r="E75" s="237">
        <v>27</v>
      </c>
      <c r="F75" s="237">
        <v>29</v>
      </c>
      <c r="G75" s="238">
        <v>219.27</v>
      </c>
      <c r="H75" s="240">
        <v>1.29681</v>
      </c>
      <c r="I75" s="240">
        <v>0.18129036666666679</v>
      </c>
    </row>
    <row r="76" spans="1:9">
      <c r="A76" s="237">
        <v>277</v>
      </c>
      <c r="B76" s="237">
        <v>24</v>
      </c>
      <c r="C76" s="237" t="s">
        <v>114</v>
      </c>
      <c r="D76" s="237">
        <v>3</v>
      </c>
      <c r="E76" s="237">
        <v>57</v>
      </c>
      <c r="F76" s="237">
        <v>59</v>
      </c>
      <c r="G76" s="238">
        <v>219.57</v>
      </c>
      <c r="H76" s="240">
        <v>1.7193699999999998</v>
      </c>
      <c r="I76" s="240">
        <v>0.33633166666666675</v>
      </c>
    </row>
    <row r="77" spans="1:9">
      <c r="A77" s="237">
        <v>277</v>
      </c>
      <c r="B77" s="237">
        <v>24</v>
      </c>
      <c r="C77" s="237" t="s">
        <v>114</v>
      </c>
      <c r="D77" s="237">
        <v>3</v>
      </c>
      <c r="E77" s="237">
        <v>93</v>
      </c>
      <c r="F77" s="237">
        <v>95</v>
      </c>
      <c r="G77" s="238">
        <v>219.93</v>
      </c>
      <c r="H77" s="240">
        <v>1.6121999999999999</v>
      </c>
      <c r="I77" s="240">
        <v>0.10555926666666678</v>
      </c>
    </row>
    <row r="78" spans="1:9">
      <c r="A78" s="237">
        <v>277</v>
      </c>
      <c r="B78" s="237">
        <v>24</v>
      </c>
      <c r="C78" s="237" t="s">
        <v>114</v>
      </c>
      <c r="D78" s="237">
        <v>3</v>
      </c>
      <c r="E78" s="237">
        <v>127</v>
      </c>
      <c r="F78" s="237">
        <v>129</v>
      </c>
      <c r="G78" s="238">
        <v>220.27</v>
      </c>
      <c r="H78" s="240">
        <v>1.6060999999999999</v>
      </c>
      <c r="I78" s="240">
        <v>0.41505966666666677</v>
      </c>
    </row>
    <row r="79" spans="1:9">
      <c r="A79" s="237">
        <v>277</v>
      </c>
      <c r="B79" s="237">
        <v>25</v>
      </c>
      <c r="C79" s="237" t="s">
        <v>114</v>
      </c>
      <c r="D79" s="237">
        <v>1</v>
      </c>
      <c r="E79" s="237">
        <v>50</v>
      </c>
      <c r="F79" s="237">
        <v>52</v>
      </c>
      <c r="G79" s="238">
        <v>226</v>
      </c>
      <c r="H79" s="240">
        <v>1.2244424999999999</v>
      </c>
      <c r="I79" s="240">
        <v>0.42646499999999976</v>
      </c>
    </row>
    <row r="80" spans="1:9">
      <c r="A80" s="237">
        <v>277</v>
      </c>
      <c r="B80" s="237">
        <v>25</v>
      </c>
      <c r="C80" s="237" t="s">
        <v>114</v>
      </c>
      <c r="D80" s="237">
        <v>1</v>
      </c>
      <c r="E80" s="237">
        <v>79.5</v>
      </c>
      <c r="F80" s="237">
        <v>81.5</v>
      </c>
      <c r="G80" s="238">
        <v>226.29499999999999</v>
      </c>
      <c r="H80" s="240">
        <v>1.2223225</v>
      </c>
      <c r="I80" s="240">
        <v>0.31679299999999977</v>
      </c>
    </row>
    <row r="81" spans="1:9">
      <c r="A81" s="237">
        <v>277</v>
      </c>
      <c r="B81" s="237">
        <v>25</v>
      </c>
      <c r="C81" s="237" t="s">
        <v>114</v>
      </c>
      <c r="D81" s="237">
        <v>1</v>
      </c>
      <c r="E81" s="237">
        <v>110</v>
      </c>
      <c r="F81" s="237">
        <v>112</v>
      </c>
      <c r="G81" s="238">
        <v>226.6</v>
      </c>
      <c r="H81" s="240">
        <v>1.1928025</v>
      </c>
      <c r="I81" s="240">
        <v>0.32295499999999977</v>
      </c>
    </row>
    <row r="82" spans="1:9">
      <c r="A82" s="237">
        <v>277</v>
      </c>
      <c r="B82" s="237">
        <v>25</v>
      </c>
      <c r="C82" s="237" t="s">
        <v>114</v>
      </c>
      <c r="D82" s="237">
        <v>1</v>
      </c>
      <c r="E82" s="237">
        <v>137</v>
      </c>
      <c r="F82" s="237">
        <v>139</v>
      </c>
      <c r="G82" s="238">
        <v>226.87</v>
      </c>
      <c r="H82" s="240">
        <v>1.3131725000000001</v>
      </c>
      <c r="I82" s="240">
        <v>0.2967059999999998</v>
      </c>
    </row>
    <row r="83" spans="1:9">
      <c r="A83" s="237">
        <v>277</v>
      </c>
      <c r="B83" s="237">
        <v>25</v>
      </c>
      <c r="C83" s="237" t="s">
        <v>114</v>
      </c>
      <c r="D83" s="237">
        <v>2</v>
      </c>
      <c r="E83" s="237">
        <v>20.5</v>
      </c>
      <c r="F83" s="237">
        <v>22.5</v>
      </c>
      <c r="G83" s="238">
        <v>227.20500000000001</v>
      </c>
      <c r="H83" s="240">
        <v>1.1542625</v>
      </c>
      <c r="I83" s="240">
        <v>0.31586699999999979</v>
      </c>
    </row>
    <row r="84" spans="1:9">
      <c r="A84" s="237">
        <v>277</v>
      </c>
      <c r="B84" s="237">
        <v>25</v>
      </c>
      <c r="C84" s="237" t="s">
        <v>114</v>
      </c>
      <c r="D84" s="237">
        <v>2</v>
      </c>
      <c r="E84" s="237">
        <v>52</v>
      </c>
      <c r="F84" s="237">
        <v>54</v>
      </c>
      <c r="G84" s="238">
        <v>227.52</v>
      </c>
      <c r="H84" s="240">
        <v>1.3371225</v>
      </c>
      <c r="I84" s="240">
        <v>0.29184599999999983</v>
      </c>
    </row>
    <row r="85" spans="1:9">
      <c r="A85" s="237">
        <v>277</v>
      </c>
      <c r="B85" s="237">
        <v>25</v>
      </c>
      <c r="C85" s="237" t="s">
        <v>114</v>
      </c>
      <c r="D85" s="237">
        <v>2</v>
      </c>
      <c r="E85" s="237">
        <v>82</v>
      </c>
      <c r="F85" s="237">
        <v>84</v>
      </c>
      <c r="G85" s="238">
        <v>227.82</v>
      </c>
      <c r="H85" s="240">
        <v>1.3646750000000001</v>
      </c>
      <c r="I85" s="240">
        <v>0.28599497560000009</v>
      </c>
    </row>
    <row r="86" spans="1:9">
      <c r="A86" s="237">
        <v>277</v>
      </c>
      <c r="B86" s="237">
        <v>25</v>
      </c>
      <c r="C86" s="237" t="s">
        <v>114</v>
      </c>
      <c r="D86" s="237">
        <v>2</v>
      </c>
      <c r="E86" s="237">
        <v>112</v>
      </c>
      <c r="F86" s="237">
        <v>114</v>
      </c>
      <c r="G86" s="238">
        <v>228.12</v>
      </c>
      <c r="H86" s="240">
        <v>1.3815899999999999</v>
      </c>
      <c r="I86" s="240">
        <v>0.36092028429599987</v>
      </c>
    </row>
    <row r="87" spans="1:9">
      <c r="A87" s="237">
        <v>277</v>
      </c>
      <c r="B87" s="237">
        <v>25</v>
      </c>
      <c r="C87" s="237" t="s">
        <v>114</v>
      </c>
      <c r="D87" s="237">
        <v>2</v>
      </c>
      <c r="E87" s="237">
        <v>138.5</v>
      </c>
      <c r="F87" s="237">
        <v>140.5</v>
      </c>
      <c r="G87" s="238">
        <v>228.38499999999999</v>
      </c>
      <c r="H87" s="240">
        <v>1.31938</v>
      </c>
      <c r="I87" s="240">
        <v>0.38644307730799987</v>
      </c>
    </row>
    <row r="88" spans="1:9">
      <c r="A88" s="237">
        <v>277</v>
      </c>
      <c r="B88" s="237">
        <v>26</v>
      </c>
      <c r="C88" s="237" t="s">
        <v>114</v>
      </c>
      <c r="D88" s="237">
        <v>1</v>
      </c>
      <c r="E88" s="237">
        <v>62</v>
      </c>
      <c r="F88" s="237">
        <v>64</v>
      </c>
      <c r="G88" s="238">
        <v>235.62</v>
      </c>
      <c r="H88" s="240">
        <v>1.1801499999999998</v>
      </c>
      <c r="I88" s="240">
        <v>0.43133309063999986</v>
      </c>
    </row>
    <row r="89" spans="1:9">
      <c r="A89" s="237">
        <v>277</v>
      </c>
      <c r="B89" s="237">
        <v>26</v>
      </c>
      <c r="C89" s="237" t="s">
        <v>114</v>
      </c>
      <c r="D89" s="237">
        <v>1</v>
      </c>
      <c r="E89" s="237">
        <v>92</v>
      </c>
      <c r="F89" s="237">
        <v>94</v>
      </c>
      <c r="G89" s="238">
        <v>235.92</v>
      </c>
      <c r="H89" s="240">
        <v>1.20814</v>
      </c>
      <c r="I89" s="240">
        <v>0.52297345289399988</v>
      </c>
    </row>
    <row r="90" spans="1:9">
      <c r="A90" s="237">
        <v>277</v>
      </c>
      <c r="B90" s="237">
        <v>26</v>
      </c>
      <c r="C90" s="237" t="s">
        <v>114</v>
      </c>
      <c r="D90" s="237">
        <v>1</v>
      </c>
      <c r="E90" s="237">
        <v>122</v>
      </c>
      <c r="F90" s="237">
        <v>124</v>
      </c>
      <c r="G90" s="238">
        <v>236.22</v>
      </c>
      <c r="H90" s="240">
        <v>1.1676399999999998</v>
      </c>
      <c r="I90" s="240">
        <v>0.30797034549199981</v>
      </c>
    </row>
    <row r="91" spans="1:9">
      <c r="A91" s="237">
        <v>277</v>
      </c>
      <c r="B91" s="237">
        <v>26</v>
      </c>
      <c r="C91" s="237" t="s">
        <v>114</v>
      </c>
      <c r="D91" s="237">
        <v>2</v>
      </c>
      <c r="E91" s="237">
        <v>13</v>
      </c>
      <c r="F91" s="237">
        <v>15</v>
      </c>
      <c r="G91" s="238">
        <v>236.63</v>
      </c>
      <c r="H91" s="240">
        <v>1.3267</v>
      </c>
      <c r="I91" s="240">
        <v>0.40004794859799986</v>
      </c>
    </row>
    <row r="92" spans="1:9">
      <c r="A92" s="237">
        <v>277</v>
      </c>
      <c r="B92" s="237">
        <v>26</v>
      </c>
      <c r="C92" s="237" t="s">
        <v>114</v>
      </c>
      <c r="D92" s="237">
        <v>2</v>
      </c>
      <c r="E92" s="237">
        <v>44</v>
      </c>
      <c r="F92" s="237">
        <v>46</v>
      </c>
      <c r="G92" s="238">
        <v>236.94</v>
      </c>
      <c r="H92" s="240">
        <v>1.1927099999999999</v>
      </c>
      <c r="I92" s="240">
        <v>0.22106327336399983</v>
      </c>
    </row>
    <row r="93" spans="1:9">
      <c r="A93" s="237">
        <v>277</v>
      </c>
      <c r="B93" s="237">
        <v>26</v>
      </c>
      <c r="C93" s="237" t="s">
        <v>114</v>
      </c>
      <c r="D93" s="237">
        <v>2</v>
      </c>
      <c r="E93" s="237">
        <v>73</v>
      </c>
      <c r="F93" s="237">
        <v>75</v>
      </c>
      <c r="G93" s="238">
        <v>237.23</v>
      </c>
      <c r="H93" s="240">
        <v>1.2469999999999999</v>
      </c>
      <c r="I93" s="240">
        <v>0.27908268142499981</v>
      </c>
    </row>
    <row r="94" spans="1:9">
      <c r="A94" s="237">
        <v>277</v>
      </c>
      <c r="B94" s="237">
        <v>26</v>
      </c>
      <c r="C94" s="237" t="s">
        <v>114</v>
      </c>
      <c r="D94" s="237">
        <v>2</v>
      </c>
      <c r="E94" s="237">
        <v>102.5</v>
      </c>
      <c r="F94" s="237">
        <v>104.5</v>
      </c>
      <c r="G94" s="238">
        <v>237.52500000000001</v>
      </c>
      <c r="H94" s="240">
        <v>1.14716</v>
      </c>
      <c r="I94" s="240">
        <v>0.32969276542399983</v>
      </c>
    </row>
    <row r="95" spans="1:9">
      <c r="A95" s="237">
        <v>277</v>
      </c>
      <c r="B95" s="237">
        <v>26</v>
      </c>
      <c r="C95" s="237" t="s">
        <v>114</v>
      </c>
      <c r="D95" s="237">
        <v>2</v>
      </c>
      <c r="E95" s="237">
        <v>132</v>
      </c>
      <c r="F95" s="237">
        <v>134</v>
      </c>
      <c r="G95" s="238">
        <v>237.82</v>
      </c>
      <c r="H95" s="240">
        <v>1.2487300000000001</v>
      </c>
      <c r="I95" s="240">
        <v>0.5023379317440001</v>
      </c>
    </row>
    <row r="96" spans="1:9">
      <c r="A96" s="237">
        <v>277</v>
      </c>
      <c r="B96" s="237">
        <v>26</v>
      </c>
      <c r="C96" s="237" t="s">
        <v>114</v>
      </c>
      <c r="D96" s="237">
        <v>3</v>
      </c>
      <c r="E96" s="237">
        <v>22</v>
      </c>
      <c r="F96" s="237">
        <v>24</v>
      </c>
      <c r="G96" s="238">
        <v>238.22</v>
      </c>
      <c r="H96" s="240">
        <v>1.27288</v>
      </c>
      <c r="I96" s="240">
        <v>0.32537906903000002</v>
      </c>
    </row>
    <row r="97" spans="1:9">
      <c r="A97" s="237">
        <v>277</v>
      </c>
      <c r="B97" s="237">
        <v>26</v>
      </c>
      <c r="C97" s="237" t="s">
        <v>114</v>
      </c>
      <c r="D97" s="237">
        <v>3</v>
      </c>
      <c r="E97" s="237">
        <v>52</v>
      </c>
      <c r="F97" s="237">
        <v>54</v>
      </c>
      <c r="G97" s="238">
        <v>238.52</v>
      </c>
      <c r="H97" s="240">
        <v>1.24488</v>
      </c>
      <c r="I97" s="240">
        <v>0.44823198967000011</v>
      </c>
    </row>
    <row r="98" spans="1:9">
      <c r="A98" s="237">
        <v>277</v>
      </c>
      <c r="B98" s="237">
        <v>26</v>
      </c>
      <c r="C98" s="237" t="s">
        <v>114</v>
      </c>
      <c r="D98" s="237">
        <v>3</v>
      </c>
      <c r="E98" s="237">
        <v>82</v>
      </c>
      <c r="F98" s="237">
        <v>84</v>
      </c>
      <c r="G98" s="238">
        <v>238.82</v>
      </c>
      <c r="H98" s="240">
        <v>1.30894</v>
      </c>
      <c r="I98" s="240">
        <v>0.13754123643900007</v>
      </c>
    </row>
    <row r="99" spans="1:9">
      <c r="A99" s="237">
        <v>277</v>
      </c>
      <c r="B99" s="237">
        <v>26</v>
      </c>
      <c r="C99" s="237" t="s">
        <v>114</v>
      </c>
      <c r="D99" s="237">
        <v>3</v>
      </c>
      <c r="E99" s="237">
        <v>112</v>
      </c>
      <c r="F99" s="237">
        <v>114</v>
      </c>
      <c r="G99" s="238">
        <v>239.12</v>
      </c>
      <c r="H99" s="240">
        <v>1.2165700000000002</v>
      </c>
      <c r="I99" s="240">
        <v>0.17867050868400008</v>
      </c>
    </row>
    <row r="100" spans="1:9">
      <c r="A100" s="237">
        <v>277</v>
      </c>
      <c r="B100" s="237">
        <v>26</v>
      </c>
      <c r="C100" s="237" t="s">
        <v>114</v>
      </c>
      <c r="D100" s="237">
        <v>3</v>
      </c>
      <c r="E100" s="237">
        <v>142</v>
      </c>
      <c r="F100" s="237">
        <v>144</v>
      </c>
      <c r="G100" s="238">
        <v>239.42</v>
      </c>
      <c r="H100" s="240">
        <v>1.24823</v>
      </c>
      <c r="I100" s="240">
        <v>0.32241804971400012</v>
      </c>
    </row>
    <row r="101" spans="1:9">
      <c r="A101" s="237">
        <v>277</v>
      </c>
      <c r="B101" s="237">
        <v>26</v>
      </c>
      <c r="C101" s="237" t="s">
        <v>114</v>
      </c>
      <c r="D101" s="237">
        <v>4</v>
      </c>
      <c r="E101" s="237">
        <v>23</v>
      </c>
      <c r="F101" s="237">
        <v>25</v>
      </c>
      <c r="G101" s="238">
        <v>239.73</v>
      </c>
      <c r="H101" s="240">
        <v>1.3036400000000001</v>
      </c>
      <c r="I101" s="240">
        <v>0.21770276017800005</v>
      </c>
    </row>
    <row r="102" spans="1:9">
      <c r="A102" s="237">
        <v>277</v>
      </c>
      <c r="B102" s="237">
        <v>26</v>
      </c>
      <c r="C102" s="237" t="s">
        <v>114</v>
      </c>
      <c r="D102" s="237">
        <v>4</v>
      </c>
      <c r="E102" s="237">
        <v>54</v>
      </c>
      <c r="F102" s="237">
        <v>56</v>
      </c>
      <c r="G102" s="238">
        <v>240.04</v>
      </c>
      <c r="H102" s="240">
        <v>1.19594</v>
      </c>
      <c r="I102" s="240">
        <v>0.32942272420000007</v>
      </c>
    </row>
    <row r="103" spans="1:9">
      <c r="A103" s="237">
        <v>277</v>
      </c>
      <c r="B103" s="237">
        <v>26</v>
      </c>
      <c r="C103" s="237" t="s">
        <v>114</v>
      </c>
      <c r="D103" s="237">
        <v>4</v>
      </c>
      <c r="E103" s="237">
        <v>84</v>
      </c>
      <c r="F103" s="237">
        <v>86</v>
      </c>
      <c r="G103" s="238">
        <v>240.34</v>
      </c>
      <c r="H103" s="240">
        <v>1.1756900000000001</v>
      </c>
      <c r="I103" s="240">
        <v>0.46464806993600005</v>
      </c>
    </row>
    <row r="104" spans="1:9">
      <c r="A104" s="237">
        <v>277</v>
      </c>
      <c r="B104" s="237">
        <v>26</v>
      </c>
      <c r="C104" s="237" t="s">
        <v>114</v>
      </c>
      <c r="D104" s="237">
        <v>4</v>
      </c>
      <c r="E104" s="237">
        <v>112</v>
      </c>
      <c r="F104" s="237">
        <v>114</v>
      </c>
      <c r="G104" s="238">
        <v>240.62</v>
      </c>
      <c r="H104" s="240">
        <v>1.2598199999999999</v>
      </c>
      <c r="I104" s="240">
        <v>0.58654794685500011</v>
      </c>
    </row>
    <row r="105" spans="1:9">
      <c r="A105" s="237">
        <v>277</v>
      </c>
      <c r="B105" s="237">
        <v>26</v>
      </c>
      <c r="C105" s="237" t="s">
        <v>114</v>
      </c>
      <c r="D105" s="237">
        <v>4</v>
      </c>
      <c r="E105" s="237">
        <v>143</v>
      </c>
      <c r="F105" s="237">
        <v>145</v>
      </c>
      <c r="G105" s="238">
        <v>240.93</v>
      </c>
      <c r="H105" s="240">
        <v>1.3589500000000001</v>
      </c>
      <c r="I105" s="240">
        <v>0.16558422016620006</v>
      </c>
    </row>
    <row r="106" spans="1:9">
      <c r="A106" s="237">
        <v>277</v>
      </c>
      <c r="B106" s="237">
        <v>27</v>
      </c>
      <c r="C106" s="237" t="s">
        <v>114</v>
      </c>
      <c r="D106" s="237">
        <v>1</v>
      </c>
      <c r="E106" s="237">
        <v>63</v>
      </c>
      <c r="F106" s="237">
        <v>66</v>
      </c>
      <c r="G106" s="238">
        <v>245.13</v>
      </c>
      <c r="H106" s="240">
        <v>1.5977399999999999</v>
      </c>
      <c r="I106" s="240">
        <v>-1.6599268865299915E-2</v>
      </c>
    </row>
    <row r="107" spans="1:9">
      <c r="A107" s="237">
        <v>277</v>
      </c>
      <c r="B107" s="237">
        <v>27</v>
      </c>
      <c r="C107" s="237" t="s">
        <v>114</v>
      </c>
      <c r="D107" s="237">
        <v>1</v>
      </c>
      <c r="E107" s="237">
        <v>92</v>
      </c>
      <c r="F107" s="237">
        <v>94</v>
      </c>
      <c r="G107" s="238">
        <v>245.42</v>
      </c>
      <c r="H107" s="240">
        <v>1.84633</v>
      </c>
      <c r="I107" s="240">
        <v>-3.445813583999896E-3</v>
      </c>
    </row>
    <row r="108" spans="1:9">
      <c r="A108" s="237">
        <v>277</v>
      </c>
      <c r="B108" s="237">
        <v>27</v>
      </c>
      <c r="C108" s="237" t="s">
        <v>114</v>
      </c>
      <c r="D108" s="237">
        <v>1</v>
      </c>
      <c r="E108" s="237">
        <v>130</v>
      </c>
      <c r="F108" s="237">
        <v>132</v>
      </c>
      <c r="G108" s="238">
        <v>245.8</v>
      </c>
      <c r="H108" s="240">
        <v>1.6173733333333333</v>
      </c>
      <c r="I108" s="240">
        <v>-9.2845740000000301E-2</v>
      </c>
    </row>
    <row r="109" spans="1:9">
      <c r="A109" s="237">
        <v>277</v>
      </c>
      <c r="B109" s="237">
        <v>28</v>
      </c>
      <c r="C109" s="237" t="s">
        <v>114</v>
      </c>
      <c r="D109" s="237">
        <v>1</v>
      </c>
      <c r="E109" s="237">
        <v>66</v>
      </c>
      <c r="F109" s="237">
        <v>68</v>
      </c>
      <c r="G109" s="238">
        <v>254.66</v>
      </c>
      <c r="H109" s="240">
        <v>1.5336000000000001</v>
      </c>
      <c r="I109" s="240">
        <v>0.1507216166870001</v>
      </c>
    </row>
    <row r="110" spans="1:9">
      <c r="A110" s="237">
        <v>277</v>
      </c>
      <c r="B110" s="237">
        <v>28</v>
      </c>
      <c r="C110" s="237" t="s">
        <v>114</v>
      </c>
      <c r="D110" s="237">
        <v>1</v>
      </c>
      <c r="E110" s="237">
        <v>96</v>
      </c>
      <c r="F110" s="237">
        <v>98</v>
      </c>
      <c r="G110" s="238">
        <v>254.96</v>
      </c>
      <c r="H110" s="240">
        <v>1.3036166666666666</v>
      </c>
      <c r="I110" s="240">
        <v>0.16391371053583301</v>
      </c>
    </row>
    <row r="111" spans="1:9">
      <c r="A111" s="237">
        <v>277</v>
      </c>
      <c r="B111" s="237">
        <v>28</v>
      </c>
      <c r="C111" s="237" t="s">
        <v>114</v>
      </c>
      <c r="D111" s="237">
        <v>1</v>
      </c>
      <c r="E111" s="237">
        <v>126</v>
      </c>
      <c r="F111" s="237">
        <v>128</v>
      </c>
      <c r="G111" s="238">
        <v>255.26</v>
      </c>
      <c r="H111" s="240">
        <v>1.2525866666666665</v>
      </c>
      <c r="I111" s="240">
        <v>8.1614200696159642E-2</v>
      </c>
    </row>
    <row r="112" spans="1:9">
      <c r="A112" s="237">
        <v>277</v>
      </c>
      <c r="B112" s="237">
        <v>28</v>
      </c>
      <c r="C112" s="237" t="s">
        <v>114</v>
      </c>
      <c r="D112" s="237">
        <v>2</v>
      </c>
      <c r="E112" s="237">
        <v>15.5</v>
      </c>
      <c r="F112" s="237">
        <v>17</v>
      </c>
      <c r="G112" s="238">
        <v>255.655</v>
      </c>
      <c r="H112" s="240">
        <v>1.4448466666666666</v>
      </c>
      <c r="I112" s="240">
        <v>2.7471449458666329E-2</v>
      </c>
    </row>
    <row r="113" spans="1:9">
      <c r="A113" s="237">
        <v>277</v>
      </c>
      <c r="B113" s="237">
        <v>28</v>
      </c>
      <c r="C113" s="237" t="s">
        <v>114</v>
      </c>
      <c r="D113" s="237">
        <v>2</v>
      </c>
      <c r="E113" s="237">
        <v>57</v>
      </c>
      <c r="F113" s="237">
        <v>59</v>
      </c>
      <c r="G113" s="238">
        <v>256.07</v>
      </c>
      <c r="H113" s="240">
        <v>1.4694066666666665</v>
      </c>
      <c r="I113" s="240">
        <v>5.3620026097332997E-2</v>
      </c>
    </row>
    <row r="114" spans="1:9">
      <c r="A114" s="237">
        <v>277</v>
      </c>
      <c r="B114" s="237">
        <v>28</v>
      </c>
      <c r="C114" s="237" t="s">
        <v>114</v>
      </c>
      <c r="D114" s="237">
        <v>2</v>
      </c>
      <c r="E114" s="237">
        <v>87</v>
      </c>
      <c r="F114" s="237">
        <v>89</v>
      </c>
      <c r="G114" s="238">
        <v>256.37</v>
      </c>
      <c r="H114" s="240">
        <v>1.4515966666666666</v>
      </c>
      <c r="I114" s="240">
        <v>-6.049252289600035E-2</v>
      </c>
    </row>
    <row r="115" spans="1:9">
      <c r="A115" s="237">
        <v>277</v>
      </c>
      <c r="B115" s="237">
        <v>28</v>
      </c>
      <c r="C115" s="237" t="s">
        <v>114</v>
      </c>
      <c r="D115" s="237">
        <v>2</v>
      </c>
      <c r="E115" s="237">
        <v>118.5</v>
      </c>
      <c r="F115" s="237">
        <v>120.5</v>
      </c>
      <c r="G115" s="238">
        <v>256.685</v>
      </c>
      <c r="H115" s="240">
        <v>1.4823066666666664</v>
      </c>
      <c r="I115" s="240">
        <v>-2.3432490949333695E-2</v>
      </c>
    </row>
    <row r="116" spans="1:9">
      <c r="A116" s="237">
        <v>277</v>
      </c>
      <c r="B116" s="237">
        <v>29</v>
      </c>
      <c r="C116" s="237" t="s">
        <v>114</v>
      </c>
      <c r="D116" s="237">
        <v>1</v>
      </c>
      <c r="E116" s="237">
        <v>14</v>
      </c>
      <c r="F116" s="237">
        <v>16</v>
      </c>
      <c r="G116" s="238">
        <v>263.64</v>
      </c>
      <c r="H116" s="240">
        <v>1.1841866666666665</v>
      </c>
      <c r="I116" s="240">
        <v>-5.9845760270667014E-2</v>
      </c>
    </row>
    <row r="117" spans="1:9">
      <c r="A117" s="237">
        <v>277</v>
      </c>
      <c r="B117" s="237">
        <v>29</v>
      </c>
      <c r="C117" s="237" t="s">
        <v>114</v>
      </c>
      <c r="D117" s="237">
        <v>1</v>
      </c>
      <c r="E117" s="237">
        <v>54.5</v>
      </c>
      <c r="F117" s="237">
        <v>56.5</v>
      </c>
      <c r="G117" s="238">
        <v>264.04500000000002</v>
      </c>
      <c r="H117" s="240">
        <v>1.2587766666666664</v>
      </c>
      <c r="I117" s="240">
        <v>-2.9826541440003407E-3</v>
      </c>
    </row>
    <row r="118" spans="1:9">
      <c r="A118" s="237">
        <v>277</v>
      </c>
      <c r="B118" s="237">
        <v>29</v>
      </c>
      <c r="C118" s="237" t="s">
        <v>114</v>
      </c>
      <c r="D118" s="237">
        <v>1</v>
      </c>
      <c r="E118" s="237">
        <v>94</v>
      </c>
      <c r="F118" s="237">
        <v>96</v>
      </c>
      <c r="G118" s="238">
        <v>264.44</v>
      </c>
      <c r="H118" s="240">
        <v>1.2188366666666666</v>
      </c>
      <c r="I118" s="240">
        <v>-0.10802096610833369</v>
      </c>
    </row>
    <row r="119" spans="1:9">
      <c r="A119" s="237">
        <v>277</v>
      </c>
      <c r="B119" s="237">
        <v>29</v>
      </c>
      <c r="C119" s="237" t="s">
        <v>114</v>
      </c>
      <c r="D119" s="237">
        <v>1</v>
      </c>
      <c r="E119" s="237">
        <v>134</v>
      </c>
      <c r="F119" s="237">
        <v>136</v>
      </c>
      <c r="G119" s="238">
        <v>264.83999999999997</v>
      </c>
      <c r="H119" s="240">
        <v>1.4017366666666666</v>
      </c>
      <c r="I119" s="240">
        <v>-8.1622918282667017E-2</v>
      </c>
    </row>
    <row r="120" spans="1:9">
      <c r="A120" s="237">
        <v>277</v>
      </c>
      <c r="B120" s="237">
        <v>29</v>
      </c>
      <c r="C120" s="237" t="s">
        <v>114</v>
      </c>
      <c r="D120" s="237">
        <v>2</v>
      </c>
      <c r="E120" s="237">
        <v>14</v>
      </c>
      <c r="F120" s="237">
        <v>16</v>
      </c>
      <c r="G120" s="238">
        <v>265.14</v>
      </c>
      <c r="H120" s="240">
        <v>1.3792150000000001</v>
      </c>
      <c r="I120" s="240">
        <v>-0.12602910147350005</v>
      </c>
    </row>
    <row r="121" spans="1:9">
      <c r="A121" s="237">
        <v>277</v>
      </c>
      <c r="B121" s="237">
        <v>29</v>
      </c>
      <c r="C121" s="237" t="s">
        <v>114</v>
      </c>
      <c r="D121" s="237">
        <v>2</v>
      </c>
      <c r="E121" s="237">
        <v>54</v>
      </c>
      <c r="F121" s="237">
        <v>56</v>
      </c>
      <c r="G121" s="238">
        <v>265.54000000000002</v>
      </c>
      <c r="H121" s="240">
        <v>1.2494750000000001</v>
      </c>
      <c r="I121" s="240">
        <v>5.6526452347199933E-2</v>
      </c>
    </row>
    <row r="122" spans="1:9">
      <c r="A122" s="237">
        <v>277</v>
      </c>
      <c r="B122" s="237">
        <v>29</v>
      </c>
      <c r="C122" s="237" t="s">
        <v>114</v>
      </c>
      <c r="D122" s="237">
        <v>2</v>
      </c>
      <c r="E122" s="237">
        <v>84</v>
      </c>
      <c r="F122" s="237">
        <v>86</v>
      </c>
      <c r="G122" s="238">
        <v>265.83999999999997</v>
      </c>
      <c r="H122" s="240">
        <v>1.2510049999999999</v>
      </c>
      <c r="I122" s="240">
        <v>6.1190664672499936E-2</v>
      </c>
    </row>
    <row r="123" spans="1:9">
      <c r="A123" s="237">
        <v>277</v>
      </c>
      <c r="B123" s="237">
        <v>29</v>
      </c>
      <c r="C123" s="237" t="s">
        <v>114</v>
      </c>
      <c r="D123" s="237">
        <v>2</v>
      </c>
      <c r="E123" s="237">
        <v>124</v>
      </c>
      <c r="F123" s="237">
        <v>126</v>
      </c>
      <c r="G123" s="238">
        <v>266.24</v>
      </c>
      <c r="H123" s="240">
        <v>1.0402656666666668</v>
      </c>
      <c r="I123" s="240">
        <v>-6.1115719852500174E-2</v>
      </c>
    </row>
    <row r="124" spans="1:9">
      <c r="A124" s="237">
        <v>277</v>
      </c>
      <c r="B124" s="237">
        <v>29</v>
      </c>
      <c r="C124" s="237" t="s">
        <v>114</v>
      </c>
      <c r="D124" s="237">
        <v>3</v>
      </c>
      <c r="E124" s="237">
        <v>14</v>
      </c>
      <c r="F124" s="237">
        <v>16</v>
      </c>
      <c r="G124" s="238">
        <v>266.64</v>
      </c>
      <c r="H124" s="240">
        <v>1.363135</v>
      </c>
      <c r="I124" s="240">
        <v>5.1789126227399937E-2</v>
      </c>
    </row>
    <row r="125" spans="1:9">
      <c r="A125" s="237">
        <v>277</v>
      </c>
      <c r="B125" s="237">
        <v>29</v>
      </c>
      <c r="C125" s="237" t="s">
        <v>114</v>
      </c>
      <c r="D125" s="237">
        <v>3</v>
      </c>
      <c r="E125" s="237">
        <v>56</v>
      </c>
      <c r="F125" s="237">
        <v>58</v>
      </c>
      <c r="G125" s="238">
        <v>267.06</v>
      </c>
      <c r="H125" s="240">
        <v>1.383505</v>
      </c>
      <c r="I125" s="240">
        <v>6.0734419641999923E-2</v>
      </c>
    </row>
    <row r="126" spans="1:9">
      <c r="A126" s="237">
        <v>277</v>
      </c>
      <c r="B126" s="237">
        <v>29</v>
      </c>
      <c r="C126" s="237" t="s">
        <v>114</v>
      </c>
      <c r="D126" s="237">
        <v>3</v>
      </c>
      <c r="E126" s="237">
        <v>96</v>
      </c>
      <c r="F126" s="237">
        <v>98</v>
      </c>
      <c r="G126" s="238">
        <v>267.45999999999998</v>
      </c>
      <c r="H126" s="240">
        <v>1.524275</v>
      </c>
      <c r="I126" s="240">
        <v>5.6513949072329928E-2</v>
      </c>
    </row>
    <row r="127" spans="1:9">
      <c r="A127" s="237">
        <v>277</v>
      </c>
      <c r="B127" s="237">
        <v>29</v>
      </c>
      <c r="C127" s="237" t="s">
        <v>114</v>
      </c>
      <c r="D127" s="237">
        <v>3</v>
      </c>
      <c r="E127" s="237">
        <v>134</v>
      </c>
      <c r="F127" s="237">
        <v>136</v>
      </c>
      <c r="G127" s="238">
        <v>267.83999999999997</v>
      </c>
      <c r="H127" s="240">
        <v>1.3855150000000001</v>
      </c>
      <c r="I127" s="240">
        <v>-2.220645724800005E-2</v>
      </c>
    </row>
    <row r="128" spans="1:9">
      <c r="A128" s="237">
        <v>277</v>
      </c>
      <c r="B128" s="237">
        <v>30</v>
      </c>
      <c r="C128" s="237" t="s">
        <v>114</v>
      </c>
      <c r="D128" s="237">
        <v>1</v>
      </c>
      <c r="E128" s="237">
        <v>140</v>
      </c>
      <c r="F128" s="237">
        <v>142</v>
      </c>
      <c r="G128" s="238">
        <v>274.39999999999998</v>
      </c>
      <c r="H128" s="240">
        <v>1.6477649999999999</v>
      </c>
      <c r="I128" s="240">
        <v>0.13682676768749993</v>
      </c>
    </row>
    <row r="129" spans="1:9">
      <c r="A129" s="237">
        <v>277</v>
      </c>
      <c r="B129" s="237">
        <v>30</v>
      </c>
      <c r="C129" s="237" t="s">
        <v>114</v>
      </c>
      <c r="D129" s="237">
        <v>2</v>
      </c>
      <c r="E129" s="237">
        <v>14</v>
      </c>
      <c r="F129" s="237">
        <v>16</v>
      </c>
      <c r="G129" s="238">
        <v>274.64</v>
      </c>
      <c r="H129" s="240">
        <v>1.609845</v>
      </c>
      <c r="I129" s="240">
        <v>-2.8070942259200066E-2</v>
      </c>
    </row>
    <row r="130" spans="1:9">
      <c r="A130" s="237">
        <v>277</v>
      </c>
      <c r="B130" s="237">
        <v>30</v>
      </c>
      <c r="C130" s="237" t="s">
        <v>114</v>
      </c>
      <c r="D130" s="237">
        <v>2</v>
      </c>
      <c r="E130" s="237">
        <v>54</v>
      </c>
      <c r="F130" s="237">
        <v>56</v>
      </c>
      <c r="G130" s="238">
        <v>275.04000000000002</v>
      </c>
      <c r="H130" s="240">
        <v>1.6222583333333334</v>
      </c>
      <c r="I130" s="240">
        <v>-3.2677980000000273E-2</v>
      </c>
    </row>
    <row r="131" spans="1:9">
      <c r="A131" s="237">
        <v>277</v>
      </c>
      <c r="B131" s="237">
        <v>30</v>
      </c>
      <c r="C131" s="237" t="s">
        <v>114</v>
      </c>
      <c r="D131" s="237">
        <v>2</v>
      </c>
      <c r="E131" s="237">
        <v>94</v>
      </c>
      <c r="F131" s="237">
        <v>96</v>
      </c>
      <c r="G131" s="238">
        <v>275.44</v>
      </c>
      <c r="H131" s="240">
        <v>1.3332133333333331</v>
      </c>
      <c r="I131" s="240">
        <v>-6.6402895856000094E-2</v>
      </c>
    </row>
    <row r="132" spans="1:9">
      <c r="A132" s="237">
        <v>277</v>
      </c>
      <c r="B132" s="237">
        <v>30</v>
      </c>
      <c r="C132" s="237" t="s">
        <v>114</v>
      </c>
      <c r="D132" s="237">
        <v>2</v>
      </c>
      <c r="E132" s="237">
        <v>134</v>
      </c>
      <c r="F132" s="237">
        <v>136</v>
      </c>
      <c r="G132" s="238">
        <v>275.83999999999997</v>
      </c>
      <c r="H132" s="240">
        <v>1.5537433333333333</v>
      </c>
      <c r="I132" s="240">
        <v>-0.24760326361766669</v>
      </c>
    </row>
    <row r="133" spans="1:9">
      <c r="A133" s="237">
        <v>277</v>
      </c>
      <c r="B133" s="237">
        <v>30</v>
      </c>
      <c r="C133" s="237" t="s">
        <v>114</v>
      </c>
      <c r="D133" s="237">
        <v>3</v>
      </c>
      <c r="E133" s="237">
        <v>14</v>
      </c>
      <c r="F133" s="237">
        <v>16</v>
      </c>
      <c r="G133" s="238">
        <v>276.14</v>
      </c>
      <c r="H133" s="240">
        <v>1.4775333333333331</v>
      </c>
      <c r="I133" s="240">
        <v>-0.14776166135333346</v>
      </c>
    </row>
    <row r="134" spans="1:9">
      <c r="A134" s="237">
        <v>277</v>
      </c>
      <c r="B134" s="237">
        <v>30</v>
      </c>
      <c r="C134" s="237" t="s">
        <v>114</v>
      </c>
      <c r="D134" s="237">
        <v>3</v>
      </c>
      <c r="E134" s="237">
        <v>43</v>
      </c>
      <c r="F134" s="237">
        <v>45</v>
      </c>
      <c r="G134" s="238">
        <v>276.43</v>
      </c>
      <c r="H134" s="240">
        <v>1.5801033333333332</v>
      </c>
      <c r="I134" s="240">
        <v>4.0037999999999796E-2</v>
      </c>
    </row>
    <row r="135" spans="1:9">
      <c r="A135" s="237">
        <v>277</v>
      </c>
      <c r="B135" s="237">
        <v>30</v>
      </c>
      <c r="C135" s="237" t="s">
        <v>114</v>
      </c>
      <c r="D135" s="237">
        <v>3</v>
      </c>
      <c r="E135" s="237">
        <v>79</v>
      </c>
      <c r="F135" s="237">
        <v>81</v>
      </c>
      <c r="G135" s="238">
        <v>276.79000000000002</v>
      </c>
      <c r="H135" s="240">
        <v>1.5206033333333331</v>
      </c>
      <c r="I135" s="240">
        <v>7.219799999999979E-2</v>
      </c>
    </row>
    <row r="136" spans="1:9">
      <c r="A136" s="237">
        <v>277</v>
      </c>
      <c r="B136" s="237">
        <v>30</v>
      </c>
      <c r="C136" s="237" t="s">
        <v>114</v>
      </c>
      <c r="D136" s="237">
        <v>3</v>
      </c>
      <c r="E136" s="237">
        <v>104</v>
      </c>
      <c r="F136" s="237">
        <v>106</v>
      </c>
      <c r="G136" s="238">
        <v>277.04000000000002</v>
      </c>
      <c r="H136" s="240">
        <v>1.6183333333333332</v>
      </c>
      <c r="I136" s="240">
        <v>-3.1999000000000222E-2</v>
      </c>
    </row>
    <row r="137" spans="1:9">
      <c r="A137" s="237">
        <v>277</v>
      </c>
      <c r="B137" s="237">
        <v>30</v>
      </c>
      <c r="C137" s="237" t="s">
        <v>114</v>
      </c>
      <c r="D137" s="237">
        <v>3</v>
      </c>
      <c r="E137" s="237">
        <v>134</v>
      </c>
      <c r="F137" s="237">
        <v>136</v>
      </c>
      <c r="G137" s="238">
        <v>277.33999999999997</v>
      </c>
      <c r="H137" s="240">
        <v>1.5441733333333332</v>
      </c>
      <c r="I137" s="240">
        <v>-5.1388000000000211E-2</v>
      </c>
    </row>
    <row r="138" spans="1:9">
      <c r="A138" s="237">
        <v>277</v>
      </c>
      <c r="B138" s="237">
        <v>30</v>
      </c>
      <c r="C138" s="237" t="s">
        <v>114</v>
      </c>
      <c r="D138" s="237">
        <v>4</v>
      </c>
      <c r="E138" s="237">
        <v>63</v>
      </c>
      <c r="F138" s="237">
        <v>65</v>
      </c>
      <c r="G138" s="238">
        <v>278.13</v>
      </c>
      <c r="H138" s="240">
        <v>1.8204133333333332</v>
      </c>
      <c r="I138" s="240">
        <v>-7.9638000000000209E-2</v>
      </c>
    </row>
    <row r="139" spans="1:9">
      <c r="A139" s="237">
        <v>277</v>
      </c>
      <c r="B139" s="237">
        <v>30</v>
      </c>
      <c r="C139" s="237" t="s">
        <v>114</v>
      </c>
      <c r="D139" s="237">
        <v>4</v>
      </c>
      <c r="E139" s="237">
        <v>93</v>
      </c>
      <c r="F139" s="237">
        <v>95</v>
      </c>
      <c r="G139" s="238">
        <v>278.43</v>
      </c>
      <c r="H139" s="240">
        <v>1.5375933333333331</v>
      </c>
      <c r="I139" s="240">
        <v>3.0125999999999792E-2</v>
      </c>
    </row>
    <row r="140" spans="1:9">
      <c r="A140" s="237">
        <v>277</v>
      </c>
      <c r="B140" s="237">
        <v>30</v>
      </c>
      <c r="C140" s="237" t="s">
        <v>114</v>
      </c>
      <c r="D140" s="237">
        <v>4</v>
      </c>
      <c r="E140" s="237">
        <v>123</v>
      </c>
      <c r="F140" s="237">
        <v>125</v>
      </c>
      <c r="G140" s="238">
        <v>278.73</v>
      </c>
      <c r="H140" s="240">
        <v>1.7232533333333331</v>
      </c>
      <c r="I140" s="240">
        <v>-0.17400700000000019</v>
      </c>
    </row>
    <row r="141" spans="1:9">
      <c r="A141" s="237">
        <v>277</v>
      </c>
      <c r="B141" s="237">
        <v>30</v>
      </c>
      <c r="C141" s="237" t="s">
        <v>114</v>
      </c>
      <c r="D141" s="237">
        <v>5</v>
      </c>
      <c r="E141" s="237">
        <v>63</v>
      </c>
      <c r="F141" s="237">
        <v>65</v>
      </c>
      <c r="G141" s="238">
        <v>279.63</v>
      </c>
      <c r="H141" s="240">
        <v>1.7018733333333331</v>
      </c>
      <c r="I141" s="240">
        <v>2.1503999999999801E-2</v>
      </c>
    </row>
    <row r="142" spans="1:9">
      <c r="A142" s="237">
        <v>277</v>
      </c>
      <c r="B142" s="237">
        <v>30</v>
      </c>
      <c r="C142" s="237" t="s">
        <v>114</v>
      </c>
      <c r="D142" s="237">
        <v>5</v>
      </c>
      <c r="E142" s="237">
        <v>93</v>
      </c>
      <c r="F142" s="237">
        <v>95</v>
      </c>
      <c r="G142" s="238">
        <v>279.93</v>
      </c>
      <c r="H142" s="240">
        <v>1.6336133333333331</v>
      </c>
      <c r="I142" s="240">
        <v>5.0074999999999786E-2</v>
      </c>
    </row>
    <row r="143" spans="1:9">
      <c r="A143" s="237">
        <v>277</v>
      </c>
      <c r="B143" s="237">
        <v>30</v>
      </c>
      <c r="C143" s="237" t="s">
        <v>114</v>
      </c>
      <c r="D143" s="237">
        <v>5</v>
      </c>
      <c r="E143" s="237">
        <v>131</v>
      </c>
      <c r="F143" s="237">
        <v>133</v>
      </c>
      <c r="G143" s="238">
        <v>280.31</v>
      </c>
      <c r="H143" s="240">
        <v>1.7491333333333332</v>
      </c>
      <c r="I143" s="240">
        <v>-5.0550000000001982E-3</v>
      </c>
    </row>
    <row r="144" spans="1:9">
      <c r="A144" s="237">
        <v>277</v>
      </c>
      <c r="B144" s="237">
        <v>31</v>
      </c>
      <c r="C144" s="237" t="s">
        <v>114</v>
      </c>
      <c r="D144" s="237">
        <v>1</v>
      </c>
      <c r="E144" s="237">
        <v>58</v>
      </c>
      <c r="F144" s="237">
        <v>60</v>
      </c>
      <c r="G144" s="238">
        <v>283.08</v>
      </c>
      <c r="H144" s="240">
        <v>1.756405</v>
      </c>
      <c r="I144" s="240">
        <v>0.13517829999999983</v>
      </c>
    </row>
    <row r="145" spans="1:9">
      <c r="A145" s="237">
        <v>277</v>
      </c>
      <c r="B145" s="237">
        <v>31</v>
      </c>
      <c r="C145" s="237" t="s">
        <v>114</v>
      </c>
      <c r="D145" s="237">
        <v>1</v>
      </c>
      <c r="E145" s="237">
        <v>88</v>
      </c>
      <c r="F145" s="237">
        <v>90</v>
      </c>
      <c r="G145" s="238">
        <v>283.38</v>
      </c>
      <c r="H145" s="240">
        <v>1.4391750000000001</v>
      </c>
      <c r="I145" s="240">
        <v>0.11791499999999983</v>
      </c>
    </row>
    <row r="146" spans="1:9">
      <c r="A146" s="237">
        <v>277</v>
      </c>
      <c r="B146" s="237">
        <v>31</v>
      </c>
      <c r="C146" s="237" t="s">
        <v>114</v>
      </c>
      <c r="D146" s="237">
        <v>1</v>
      </c>
      <c r="E146" s="237">
        <v>118</v>
      </c>
      <c r="F146" s="237">
        <v>120</v>
      </c>
      <c r="G146" s="238">
        <v>283.68</v>
      </c>
      <c r="H146" s="240">
        <v>1.536465</v>
      </c>
      <c r="I146" s="240">
        <v>5.5052499999999824E-2</v>
      </c>
    </row>
    <row r="147" spans="1:9">
      <c r="A147" s="237">
        <v>277</v>
      </c>
      <c r="B147" s="237">
        <v>31</v>
      </c>
      <c r="C147" s="237" t="s">
        <v>114</v>
      </c>
      <c r="D147" s="237">
        <v>2</v>
      </c>
      <c r="E147" s="237">
        <v>3</v>
      </c>
      <c r="F147" s="237">
        <v>5</v>
      </c>
      <c r="G147" s="238">
        <v>284.02999999999997</v>
      </c>
      <c r="H147" s="240">
        <v>1.5535750000000002</v>
      </c>
      <c r="I147" s="240">
        <v>9.2843199999999834E-2</v>
      </c>
    </row>
    <row r="148" spans="1:9">
      <c r="A148" s="237">
        <v>277</v>
      </c>
      <c r="B148" s="237">
        <v>31</v>
      </c>
      <c r="C148" s="237" t="s">
        <v>114</v>
      </c>
      <c r="D148" s="237">
        <v>2</v>
      </c>
      <c r="E148" s="237">
        <v>33</v>
      </c>
      <c r="F148" s="237">
        <v>35</v>
      </c>
      <c r="G148" s="238">
        <v>284.33</v>
      </c>
      <c r="H148" s="240">
        <v>1.6983250000000001</v>
      </c>
      <c r="I148" s="240">
        <v>0.17251719999999982</v>
      </c>
    </row>
    <row r="149" spans="1:9">
      <c r="A149" s="237">
        <v>277</v>
      </c>
      <c r="B149" s="237">
        <v>31</v>
      </c>
      <c r="C149" s="237" t="s">
        <v>114</v>
      </c>
      <c r="D149" s="237">
        <v>2</v>
      </c>
      <c r="E149" s="237">
        <v>63</v>
      </c>
      <c r="F149" s="237">
        <v>65</v>
      </c>
      <c r="G149" s="238">
        <v>284.63</v>
      </c>
      <c r="H149" s="240">
        <v>1.7652950000000001</v>
      </c>
      <c r="I149" s="240">
        <v>0.17133689999999982</v>
      </c>
    </row>
    <row r="150" spans="1:9">
      <c r="A150" s="237">
        <v>277</v>
      </c>
      <c r="B150" s="237">
        <v>31</v>
      </c>
      <c r="C150" s="237" t="s">
        <v>114</v>
      </c>
      <c r="D150" s="237">
        <v>2</v>
      </c>
      <c r="E150" s="237">
        <v>93</v>
      </c>
      <c r="F150" s="237">
        <v>95</v>
      </c>
      <c r="G150" s="238">
        <v>284.93</v>
      </c>
      <c r="H150" s="240">
        <v>1.6910844999999999</v>
      </c>
      <c r="I150" s="240">
        <v>0.12857139999999975</v>
      </c>
    </row>
    <row r="151" spans="1:9">
      <c r="A151" s="237">
        <v>277</v>
      </c>
      <c r="B151" s="237">
        <v>31</v>
      </c>
      <c r="C151" s="237" t="s">
        <v>114</v>
      </c>
      <c r="D151" s="237">
        <v>2</v>
      </c>
      <c r="E151" s="237">
        <v>123</v>
      </c>
      <c r="F151" s="237">
        <v>125</v>
      </c>
      <c r="G151" s="238">
        <v>285.23</v>
      </c>
      <c r="H151" s="240">
        <v>1.921635</v>
      </c>
      <c r="I151" s="240">
        <v>0.18237779999999984</v>
      </c>
    </row>
    <row r="152" spans="1:9">
      <c r="A152" s="237">
        <v>277</v>
      </c>
      <c r="B152" s="237">
        <v>32</v>
      </c>
      <c r="C152" s="237" t="s">
        <v>114</v>
      </c>
      <c r="D152" s="237">
        <v>1</v>
      </c>
      <c r="E152" s="237">
        <v>33</v>
      </c>
      <c r="F152" s="237">
        <v>35</v>
      </c>
      <c r="G152" s="238">
        <v>292.33</v>
      </c>
      <c r="H152" s="240">
        <v>1.8486150000000001</v>
      </c>
      <c r="I152" s="240">
        <v>-0.1922145000000002</v>
      </c>
    </row>
    <row r="153" spans="1:9">
      <c r="A153" s="237">
        <v>277</v>
      </c>
      <c r="B153" s="237">
        <v>32</v>
      </c>
      <c r="C153" s="237" t="s">
        <v>114</v>
      </c>
      <c r="D153" s="237">
        <v>1</v>
      </c>
      <c r="E153" s="237">
        <v>63</v>
      </c>
      <c r="F153" s="237">
        <v>65</v>
      </c>
      <c r="G153" s="238">
        <v>292.63</v>
      </c>
      <c r="H153" s="240">
        <v>1.7950250000000001</v>
      </c>
      <c r="I153" s="240">
        <v>-0.12490150000000017</v>
      </c>
    </row>
    <row r="154" spans="1:9">
      <c r="A154" s="237">
        <v>277</v>
      </c>
      <c r="B154" s="237">
        <v>32</v>
      </c>
      <c r="C154" s="237" t="s">
        <v>114</v>
      </c>
      <c r="D154" s="237">
        <v>1</v>
      </c>
      <c r="E154" s="237">
        <v>93</v>
      </c>
      <c r="F154" s="237">
        <v>95</v>
      </c>
      <c r="G154" s="238">
        <v>292.93</v>
      </c>
      <c r="H154" s="240">
        <v>1.7919567500000002</v>
      </c>
      <c r="I154" s="240">
        <v>7.9560399999999629E-2</v>
      </c>
    </row>
    <row r="155" spans="1:9">
      <c r="A155" s="237">
        <v>277</v>
      </c>
      <c r="B155" s="237">
        <v>32</v>
      </c>
      <c r="C155" s="237" t="s">
        <v>114</v>
      </c>
      <c r="D155" s="237">
        <v>1</v>
      </c>
      <c r="E155" s="237">
        <v>123</v>
      </c>
      <c r="F155" s="237">
        <v>125</v>
      </c>
      <c r="G155" s="238">
        <v>293.23</v>
      </c>
      <c r="H155" s="240">
        <v>1.8992474999999998</v>
      </c>
      <c r="I155" s="240">
        <v>2.3071819999999771E-2</v>
      </c>
    </row>
    <row r="156" spans="1:9">
      <c r="A156" s="237">
        <v>277</v>
      </c>
      <c r="B156" s="237">
        <v>32</v>
      </c>
      <c r="C156" s="237" t="s">
        <v>114</v>
      </c>
      <c r="D156" s="237">
        <v>2</v>
      </c>
      <c r="E156" s="237">
        <v>19</v>
      </c>
      <c r="F156" s="237">
        <v>21</v>
      </c>
      <c r="G156" s="238">
        <v>293.69</v>
      </c>
      <c r="H156" s="240">
        <v>1.7424574999999998</v>
      </c>
      <c r="I156" s="240">
        <v>-0.16567816000000024</v>
      </c>
    </row>
    <row r="157" spans="1:9">
      <c r="A157" s="237">
        <v>277</v>
      </c>
      <c r="B157" s="237">
        <v>32</v>
      </c>
      <c r="C157" s="237" t="s">
        <v>114</v>
      </c>
      <c r="D157" s="237">
        <v>3</v>
      </c>
      <c r="E157" s="237">
        <v>77</v>
      </c>
      <c r="F157" s="237">
        <v>79</v>
      </c>
      <c r="G157" s="238">
        <v>295.77</v>
      </c>
      <c r="H157" s="240">
        <v>1.6471774999999997</v>
      </c>
      <c r="I157" s="240">
        <v>-9.583264000000026E-2</v>
      </c>
    </row>
    <row r="158" spans="1:9">
      <c r="A158" s="237">
        <v>277</v>
      </c>
      <c r="B158" s="237">
        <v>32</v>
      </c>
      <c r="C158" s="237" t="s">
        <v>114</v>
      </c>
      <c r="D158" s="237">
        <v>3</v>
      </c>
      <c r="E158" s="237">
        <v>107</v>
      </c>
      <c r="F158" s="237">
        <v>109</v>
      </c>
      <c r="G158" s="238">
        <v>296.07</v>
      </c>
      <c r="H158" s="240">
        <v>1.6955774999999997</v>
      </c>
      <c r="I158" s="240">
        <v>-0.21070198000000023</v>
      </c>
    </row>
    <row r="159" spans="1:9">
      <c r="A159" s="237">
        <v>277</v>
      </c>
      <c r="B159" s="237">
        <v>32</v>
      </c>
      <c r="C159" s="237" t="s">
        <v>114</v>
      </c>
      <c r="D159" s="237">
        <v>3</v>
      </c>
      <c r="E159" s="237">
        <v>137</v>
      </c>
      <c r="F159" s="237">
        <v>139</v>
      </c>
      <c r="G159" s="238">
        <v>296.37</v>
      </c>
      <c r="H159" s="240">
        <v>1.4730574999999999</v>
      </c>
      <c r="I159" s="240">
        <v>-0.37224652000000019</v>
      </c>
    </row>
    <row r="160" spans="1:9">
      <c r="A160" s="237">
        <v>277</v>
      </c>
      <c r="B160" s="237">
        <v>33</v>
      </c>
      <c r="C160" s="237" t="s">
        <v>114</v>
      </c>
      <c r="D160" s="237">
        <v>1</v>
      </c>
      <c r="E160" s="237">
        <v>129</v>
      </c>
      <c r="F160" s="237">
        <v>130.5</v>
      </c>
      <c r="G160" s="238">
        <v>312.29000000000002</v>
      </c>
      <c r="H160" s="240">
        <v>1.6499374999999998</v>
      </c>
      <c r="I160" s="240">
        <v>-7.9460620000000245E-2</v>
      </c>
    </row>
    <row r="161" spans="1:9">
      <c r="A161" s="237">
        <v>277</v>
      </c>
      <c r="B161" s="237">
        <v>33</v>
      </c>
      <c r="C161" s="237" t="s">
        <v>114</v>
      </c>
      <c r="D161" s="237">
        <v>2</v>
      </c>
      <c r="E161" s="237">
        <v>28</v>
      </c>
      <c r="F161" s="237">
        <v>30</v>
      </c>
      <c r="G161" s="238">
        <v>312.77999999999997</v>
      </c>
      <c r="H161" s="240">
        <v>1.6401574999999999</v>
      </c>
      <c r="I161" s="240">
        <v>-6.8323240000000215E-2</v>
      </c>
    </row>
    <row r="162" spans="1:9">
      <c r="A162" s="237">
        <v>277</v>
      </c>
      <c r="B162" s="237">
        <v>33</v>
      </c>
      <c r="C162" s="237" t="s">
        <v>114</v>
      </c>
      <c r="D162" s="237">
        <v>2</v>
      </c>
      <c r="E162" s="237">
        <v>67.5</v>
      </c>
      <c r="F162" s="237">
        <v>69</v>
      </c>
      <c r="G162" s="238">
        <v>313.17500000000001</v>
      </c>
      <c r="H162" s="240">
        <v>1.3234174999999999</v>
      </c>
      <c r="I162" s="240">
        <v>8.6243785999999753E-2</v>
      </c>
    </row>
    <row r="163" spans="1:9">
      <c r="A163" s="237">
        <v>277</v>
      </c>
      <c r="B163" s="237">
        <v>33</v>
      </c>
      <c r="C163" s="237" t="s">
        <v>114</v>
      </c>
      <c r="D163" s="237">
        <v>2</v>
      </c>
      <c r="E163" s="237">
        <v>106</v>
      </c>
      <c r="F163" s="237">
        <v>108</v>
      </c>
      <c r="G163" s="238">
        <v>313.56</v>
      </c>
      <c r="H163" s="240">
        <v>1.3788374999999999</v>
      </c>
      <c r="I163" s="240">
        <v>0.28157347999999977</v>
      </c>
    </row>
    <row r="164" spans="1:9">
      <c r="A164" s="237">
        <v>277</v>
      </c>
      <c r="B164" s="237">
        <v>33</v>
      </c>
      <c r="C164" s="237" t="s">
        <v>114</v>
      </c>
      <c r="D164" s="237">
        <v>2</v>
      </c>
      <c r="E164" s="237">
        <v>146</v>
      </c>
      <c r="F164" s="237">
        <v>148</v>
      </c>
      <c r="G164" s="238">
        <v>313.95999999999998</v>
      </c>
      <c r="H164" s="240">
        <v>1.4687039999999998</v>
      </c>
      <c r="I164" s="240">
        <v>5.0573999999999647E-2</v>
      </c>
    </row>
    <row r="165" spans="1:9">
      <c r="A165" s="237">
        <v>277</v>
      </c>
      <c r="B165" s="237">
        <v>34</v>
      </c>
      <c r="C165" s="237" t="s">
        <v>114</v>
      </c>
      <c r="D165" s="237">
        <v>1</v>
      </c>
      <c r="E165" s="237">
        <v>32</v>
      </c>
      <c r="F165" s="237">
        <v>35</v>
      </c>
      <c r="G165" s="238">
        <v>330.32</v>
      </c>
      <c r="H165" s="240">
        <v>1.5734739999999998</v>
      </c>
      <c r="I165" s="240">
        <v>-5.9761000000000356E-2</v>
      </c>
    </row>
    <row r="166" spans="1:9">
      <c r="A166" s="237">
        <v>277</v>
      </c>
      <c r="B166" s="237">
        <v>34</v>
      </c>
      <c r="C166" s="237" t="s">
        <v>114</v>
      </c>
      <c r="D166" s="237">
        <v>1</v>
      </c>
      <c r="E166" s="237">
        <v>74.5</v>
      </c>
      <c r="F166" s="237">
        <v>76</v>
      </c>
      <c r="G166" s="238">
        <v>330.745</v>
      </c>
      <c r="H166" s="240">
        <v>1.3420839999999998</v>
      </c>
      <c r="I166" s="240">
        <v>-0.12201000000000035</v>
      </c>
    </row>
    <row r="167" spans="1:9">
      <c r="A167" s="237">
        <v>277</v>
      </c>
      <c r="B167" s="237">
        <v>34</v>
      </c>
      <c r="C167" s="237" t="s">
        <v>114</v>
      </c>
      <c r="D167" s="237">
        <v>1</v>
      </c>
      <c r="E167" s="237">
        <v>111</v>
      </c>
      <c r="F167" s="237">
        <v>113</v>
      </c>
      <c r="G167" s="238">
        <v>331.11</v>
      </c>
      <c r="H167" s="240">
        <v>1.2103139999999999</v>
      </c>
      <c r="I167" s="240">
        <v>-3.5098000000000337E-2</v>
      </c>
    </row>
    <row r="168" spans="1:9">
      <c r="A168" s="237">
        <v>277</v>
      </c>
      <c r="B168" s="237">
        <v>34</v>
      </c>
      <c r="C168" s="237" t="s">
        <v>114</v>
      </c>
      <c r="D168" s="237">
        <v>2</v>
      </c>
      <c r="E168" s="237">
        <v>38.5</v>
      </c>
      <c r="F168" s="237">
        <v>40.5</v>
      </c>
      <c r="G168" s="238">
        <v>331.88499999999999</v>
      </c>
      <c r="H168" s="240">
        <v>1.2128744999999999</v>
      </c>
      <c r="I168" s="240">
        <v>-0.30206388000000028</v>
      </c>
    </row>
    <row r="169" spans="1:9">
      <c r="A169" s="237">
        <v>277</v>
      </c>
      <c r="B169" s="237">
        <v>34</v>
      </c>
      <c r="C169" s="237" t="s">
        <v>114</v>
      </c>
      <c r="D169" s="237">
        <v>2</v>
      </c>
      <c r="E169" s="237">
        <v>76</v>
      </c>
      <c r="F169" s="237">
        <v>78</v>
      </c>
      <c r="G169" s="238">
        <v>332.26</v>
      </c>
      <c r="H169" s="240">
        <v>1.3759539999999999</v>
      </c>
      <c r="I169" s="240">
        <v>-4.884900000000035E-2</v>
      </c>
    </row>
    <row r="170" spans="1:9">
      <c r="A170" s="237">
        <v>277</v>
      </c>
      <c r="B170" s="237">
        <v>34</v>
      </c>
      <c r="C170" s="237" t="s">
        <v>114</v>
      </c>
      <c r="D170" s="237">
        <v>2</v>
      </c>
      <c r="E170" s="237">
        <v>112</v>
      </c>
      <c r="F170" s="237">
        <v>115</v>
      </c>
      <c r="G170" s="238">
        <v>332.62</v>
      </c>
      <c r="H170" s="240">
        <v>1.2396339999999999</v>
      </c>
      <c r="I170" s="240">
        <v>0.11879499999999966</v>
      </c>
    </row>
    <row r="171" spans="1:9">
      <c r="A171" s="237"/>
      <c r="B171" s="237"/>
      <c r="C171" s="237"/>
      <c r="D171" s="237"/>
      <c r="E171" s="237"/>
      <c r="F171" s="237"/>
      <c r="G171" s="238"/>
      <c r="H171" s="240"/>
      <c r="I171" s="240"/>
    </row>
    <row r="172" spans="1:9">
      <c r="A172" s="237"/>
      <c r="B172" s="237"/>
      <c r="C172" s="237"/>
      <c r="D172" s="237"/>
      <c r="E172" s="237"/>
      <c r="F172" s="237"/>
      <c r="G172" s="238"/>
      <c r="H172" s="240"/>
      <c r="I172" s="240"/>
    </row>
    <row r="173" spans="1:9">
      <c r="A173" s="237"/>
      <c r="B173" s="237"/>
      <c r="C173" s="237"/>
      <c r="D173" s="237"/>
      <c r="E173" s="237"/>
      <c r="F173" s="237"/>
      <c r="G173" s="238"/>
      <c r="H173" s="240"/>
      <c r="I173" s="240"/>
    </row>
    <row r="174" spans="1:9">
      <c r="A174" s="237"/>
      <c r="B174" s="237"/>
      <c r="C174" s="237"/>
      <c r="D174" s="237"/>
      <c r="E174" s="237"/>
      <c r="F174" s="237"/>
      <c r="G174" s="238"/>
      <c r="H174" s="240"/>
      <c r="I174" s="240"/>
    </row>
    <row r="175" spans="1:9">
      <c r="A175" s="237"/>
      <c r="B175" s="237"/>
      <c r="C175" s="237"/>
      <c r="D175" s="237"/>
      <c r="E175" s="237"/>
      <c r="F175" s="237"/>
      <c r="G175" s="238"/>
      <c r="H175" s="240"/>
      <c r="I175" s="240"/>
    </row>
    <row r="176" spans="1:9">
      <c r="A176" s="237"/>
      <c r="B176" s="237"/>
      <c r="C176" s="237"/>
      <c r="D176" s="237"/>
      <c r="E176" s="237"/>
      <c r="F176" s="237"/>
      <c r="G176" s="238"/>
      <c r="H176" s="240"/>
      <c r="I176" s="240"/>
    </row>
    <row r="177" spans="1:9">
      <c r="A177" s="237"/>
      <c r="B177" s="237"/>
      <c r="C177" s="237"/>
      <c r="D177" s="237"/>
      <c r="E177" s="237"/>
      <c r="F177" s="237"/>
      <c r="G177" s="238"/>
      <c r="H177" s="240"/>
      <c r="I177" s="240"/>
    </row>
    <row r="178" spans="1:9">
      <c r="A178" s="237"/>
      <c r="B178" s="237"/>
      <c r="C178" s="237"/>
      <c r="D178" s="237"/>
      <c r="E178" s="237"/>
      <c r="F178" s="237"/>
      <c r="G178" s="238"/>
      <c r="H178" s="240"/>
      <c r="I178" s="240"/>
    </row>
    <row r="179" spans="1:9">
      <c r="A179" s="237"/>
      <c r="B179" s="237"/>
      <c r="C179" s="237"/>
      <c r="D179" s="237"/>
      <c r="E179" s="237"/>
      <c r="F179" s="237"/>
      <c r="G179" s="238"/>
      <c r="H179" s="240"/>
      <c r="I179" s="240"/>
    </row>
    <row r="180" spans="1:9">
      <c r="A180" s="237"/>
      <c r="B180" s="237"/>
      <c r="C180" s="237"/>
      <c r="D180" s="237"/>
      <c r="E180" s="237"/>
      <c r="F180" s="237"/>
      <c r="G180" s="238"/>
      <c r="H180" s="240"/>
      <c r="I180" s="240"/>
    </row>
    <row r="181" spans="1:9">
      <c r="A181" s="237"/>
      <c r="B181" s="237"/>
      <c r="C181" s="237"/>
      <c r="D181" s="237"/>
      <c r="E181" s="237"/>
      <c r="F181" s="237"/>
      <c r="G181" s="238"/>
      <c r="H181" s="240"/>
      <c r="I181" s="240"/>
    </row>
    <row r="182" spans="1:9">
      <c r="A182" s="237"/>
      <c r="B182" s="237"/>
      <c r="C182" s="237"/>
      <c r="D182" s="237"/>
      <c r="E182" s="237"/>
      <c r="F182" s="237"/>
      <c r="G182" s="238"/>
      <c r="H182" s="240"/>
      <c r="I182" s="240"/>
    </row>
    <row r="183" spans="1:9">
      <c r="A183" s="237"/>
      <c r="B183" s="237"/>
      <c r="C183" s="237"/>
      <c r="D183" s="237"/>
      <c r="E183" s="237"/>
      <c r="F183" s="237"/>
      <c r="G183" s="238"/>
      <c r="H183" s="240"/>
      <c r="I183" s="240"/>
    </row>
    <row r="184" spans="1:9">
      <c r="A184" s="237"/>
      <c r="B184" s="237"/>
      <c r="C184" s="237"/>
      <c r="D184" s="237"/>
      <c r="E184" s="237"/>
      <c r="F184" s="237"/>
      <c r="G184" s="238"/>
      <c r="H184" s="240"/>
      <c r="I184" s="240"/>
    </row>
    <row r="185" spans="1:9">
      <c r="A185" s="237"/>
      <c r="B185" s="237"/>
      <c r="C185" s="237"/>
      <c r="D185" s="237"/>
      <c r="E185" s="237"/>
      <c r="F185" s="237"/>
      <c r="G185" s="238"/>
      <c r="H185" s="240"/>
      <c r="I185" s="240"/>
    </row>
    <row r="186" spans="1:9">
      <c r="A186" s="237"/>
      <c r="B186" s="237"/>
      <c r="C186" s="237"/>
      <c r="D186" s="237"/>
      <c r="E186" s="237"/>
      <c r="F186" s="237"/>
      <c r="G186" s="238"/>
      <c r="H186" s="240"/>
      <c r="I186" s="240"/>
    </row>
    <row r="187" spans="1:9">
      <c r="A187" s="237"/>
      <c r="B187" s="237"/>
      <c r="C187" s="237"/>
      <c r="D187" s="237"/>
      <c r="E187" s="237"/>
      <c r="F187" s="237"/>
      <c r="G187" s="238"/>
      <c r="H187" s="240"/>
      <c r="I187" s="240"/>
    </row>
    <row r="188" spans="1:9">
      <c r="A188" s="237"/>
      <c r="B188" s="237"/>
      <c r="C188" s="237"/>
      <c r="D188" s="237"/>
      <c r="E188" s="237"/>
      <c r="F188" s="237"/>
      <c r="G188" s="238"/>
      <c r="H188" s="240"/>
      <c r="I188" s="240"/>
    </row>
    <row r="189" spans="1:9">
      <c r="A189" s="237"/>
      <c r="B189" s="237"/>
      <c r="C189" s="237"/>
      <c r="D189" s="237"/>
      <c r="E189" s="237"/>
      <c r="F189" s="237"/>
      <c r="G189" s="238"/>
      <c r="H189" s="240"/>
      <c r="I189" s="240"/>
    </row>
    <row r="190" spans="1:9">
      <c r="A190" s="237"/>
      <c r="B190" s="237"/>
      <c r="C190" s="237"/>
      <c r="D190" s="237"/>
      <c r="E190" s="237"/>
      <c r="F190" s="237"/>
      <c r="G190" s="238"/>
      <c r="H190" s="240"/>
      <c r="I190" s="240"/>
    </row>
    <row r="191" spans="1:9">
      <c r="A191" s="237"/>
      <c r="B191" s="237"/>
      <c r="C191" s="237"/>
      <c r="D191" s="237"/>
      <c r="E191" s="237"/>
      <c r="F191" s="237"/>
      <c r="G191" s="238"/>
      <c r="H191" s="240"/>
      <c r="I191" s="240"/>
    </row>
    <row r="192" spans="1:9">
      <c r="A192" s="237"/>
      <c r="B192" s="237"/>
      <c r="C192" s="237"/>
      <c r="D192" s="237"/>
      <c r="E192" s="237"/>
      <c r="F192" s="237"/>
      <c r="G192" s="238"/>
      <c r="H192" s="240"/>
      <c r="I192" s="240"/>
    </row>
    <row r="193" spans="1:9">
      <c r="A193" s="237"/>
      <c r="B193" s="237"/>
      <c r="C193" s="237"/>
      <c r="D193" s="237"/>
      <c r="E193" s="237"/>
      <c r="F193" s="237"/>
      <c r="G193" s="238"/>
      <c r="H193" s="240"/>
      <c r="I193" s="240"/>
    </row>
    <row r="194" spans="1:9">
      <c r="A194" s="237"/>
      <c r="B194" s="237"/>
      <c r="C194" s="237"/>
      <c r="D194" s="237"/>
      <c r="E194" s="237"/>
      <c r="F194" s="237"/>
      <c r="G194" s="238"/>
      <c r="H194" s="240"/>
      <c r="I194" s="240"/>
    </row>
    <row r="195" spans="1:9">
      <c r="A195" s="237"/>
      <c r="B195" s="237"/>
      <c r="C195" s="237"/>
      <c r="D195" s="237"/>
      <c r="E195" s="237"/>
      <c r="F195" s="237"/>
      <c r="G195" s="238"/>
      <c r="H195" s="240"/>
      <c r="I195" s="240"/>
    </row>
    <row r="196" spans="1:9">
      <c r="A196" s="237"/>
      <c r="B196" s="237"/>
      <c r="C196" s="237"/>
      <c r="D196" s="237"/>
      <c r="E196" s="237"/>
      <c r="F196" s="237"/>
      <c r="G196" s="238"/>
      <c r="H196" s="240"/>
      <c r="I196" s="240"/>
    </row>
    <row r="197" spans="1:9">
      <c r="A197" s="237"/>
      <c r="B197" s="237"/>
      <c r="C197" s="237"/>
      <c r="D197" s="237"/>
      <c r="E197" s="237"/>
      <c r="F197" s="237"/>
      <c r="G197" s="238"/>
      <c r="H197" s="240"/>
      <c r="I197" s="240"/>
    </row>
    <row r="198" spans="1:9">
      <c r="A198" s="237"/>
      <c r="B198" s="237"/>
      <c r="C198" s="237"/>
      <c r="D198" s="237"/>
      <c r="E198" s="237"/>
      <c r="F198" s="237"/>
      <c r="G198" s="238"/>
      <c r="H198" s="240"/>
      <c r="I198" s="240"/>
    </row>
    <row r="199" spans="1:9">
      <c r="A199" s="237"/>
      <c r="B199" s="237"/>
      <c r="C199" s="237"/>
      <c r="D199" s="237"/>
      <c r="E199" s="237"/>
      <c r="F199" s="237"/>
      <c r="G199" s="238"/>
      <c r="H199" s="240"/>
      <c r="I199" s="240"/>
    </row>
    <row r="200" spans="1:9">
      <c r="A200" s="237"/>
      <c r="B200" s="237"/>
      <c r="C200" s="237"/>
      <c r="D200" s="237"/>
      <c r="E200" s="237"/>
      <c r="F200" s="237"/>
      <c r="G200" s="238"/>
      <c r="H200" s="240"/>
      <c r="I200" s="240"/>
    </row>
    <row r="201" spans="1:9">
      <c r="A201" s="237"/>
      <c r="B201" s="237"/>
      <c r="C201" s="237"/>
      <c r="D201" s="237"/>
      <c r="E201" s="237"/>
      <c r="F201" s="237"/>
      <c r="G201" s="238"/>
      <c r="H201" s="240"/>
      <c r="I201" s="240"/>
    </row>
    <row r="202" spans="1:9">
      <c r="A202" s="237"/>
      <c r="B202" s="237"/>
      <c r="C202" s="237"/>
      <c r="D202" s="237"/>
      <c r="E202" s="237"/>
      <c r="F202" s="237"/>
      <c r="G202" s="238"/>
      <c r="H202" s="240"/>
      <c r="I202" s="240"/>
    </row>
    <row r="203" spans="1:9">
      <c r="A203" s="237"/>
      <c r="B203" s="237"/>
      <c r="C203" s="237"/>
      <c r="D203" s="237"/>
      <c r="E203" s="237"/>
      <c r="F203" s="237"/>
      <c r="G203" s="238"/>
      <c r="H203" s="240"/>
      <c r="I203" s="240"/>
    </row>
    <row r="204" spans="1:9">
      <c r="A204" s="237"/>
      <c r="B204" s="237"/>
      <c r="C204" s="237"/>
      <c r="D204" s="237"/>
      <c r="E204" s="237"/>
      <c r="F204" s="237"/>
      <c r="G204" s="238"/>
      <c r="H204" s="240"/>
      <c r="I204" s="240"/>
    </row>
    <row r="205" spans="1:9">
      <c r="A205" s="237"/>
      <c r="B205" s="237"/>
      <c r="C205" s="237"/>
      <c r="D205" s="237"/>
      <c r="E205" s="237"/>
      <c r="F205" s="237"/>
      <c r="G205" s="238"/>
      <c r="H205" s="239"/>
      <c r="I205" s="239"/>
    </row>
    <row r="206" spans="1:9">
      <c r="A206" s="237"/>
      <c r="B206" s="237"/>
      <c r="C206" s="237"/>
      <c r="D206" s="237"/>
      <c r="E206" s="237"/>
      <c r="F206" s="237"/>
      <c r="G206" s="238"/>
      <c r="H206" s="239"/>
      <c r="I206" s="239"/>
    </row>
    <row r="207" spans="1:9">
      <c r="A207" s="237"/>
      <c r="B207" s="237"/>
      <c r="C207" s="237"/>
      <c r="D207" s="237"/>
      <c r="E207" s="237"/>
      <c r="F207" s="237"/>
      <c r="G207" s="238"/>
      <c r="H207" s="239"/>
      <c r="I207" s="239"/>
    </row>
    <row r="208" spans="1:9">
      <c r="A208" s="237"/>
      <c r="B208" s="237"/>
      <c r="C208" s="237"/>
      <c r="D208" s="237"/>
      <c r="E208" s="237"/>
      <c r="F208" s="237"/>
      <c r="G208" s="238"/>
      <c r="H208" s="239"/>
      <c r="I208" s="239"/>
    </row>
    <row r="209" spans="1:9">
      <c r="A209" s="237"/>
      <c r="B209" s="237"/>
      <c r="C209" s="237"/>
      <c r="D209" s="237"/>
      <c r="E209" s="237"/>
      <c r="F209" s="237"/>
      <c r="G209" s="238"/>
      <c r="H209" s="233"/>
      <c r="I209" s="233"/>
    </row>
    <row r="210" spans="1:9">
      <c r="A210" s="237"/>
      <c r="B210" s="237"/>
      <c r="C210" s="237"/>
      <c r="D210" s="237"/>
      <c r="E210" s="237"/>
      <c r="F210" s="237"/>
      <c r="G210" s="238"/>
      <c r="H210" s="233"/>
      <c r="I210" s="233"/>
    </row>
    <row r="211" spans="1:9">
      <c r="A211" s="237"/>
      <c r="B211" s="237"/>
      <c r="C211" s="237"/>
      <c r="D211" s="237"/>
      <c r="E211" s="237"/>
      <c r="F211" s="237"/>
      <c r="G211" s="238"/>
      <c r="H211" s="233"/>
      <c r="I211" s="233"/>
    </row>
    <row r="212" spans="1:9">
      <c r="A212" s="237"/>
      <c r="B212" s="237"/>
      <c r="C212" s="237"/>
      <c r="D212" s="237"/>
      <c r="E212" s="237"/>
      <c r="F212" s="237"/>
      <c r="G212" s="238"/>
      <c r="H212" s="233"/>
      <c r="I212" s="233"/>
    </row>
    <row r="213" spans="1:9">
      <c r="A213" s="237"/>
      <c r="B213" s="237"/>
      <c r="C213" s="237"/>
      <c r="D213" s="237"/>
      <c r="E213" s="237"/>
      <c r="F213" s="237"/>
      <c r="G213" s="238"/>
      <c r="H213" s="233"/>
      <c r="I213" s="233"/>
    </row>
    <row r="214" spans="1:9">
      <c r="A214" s="237"/>
      <c r="B214" s="237"/>
      <c r="C214" s="237"/>
      <c r="D214" s="237"/>
      <c r="E214" s="237"/>
      <c r="F214" s="237"/>
      <c r="G214" s="238"/>
      <c r="H214" s="233"/>
      <c r="I214" s="233"/>
    </row>
    <row r="215" spans="1:9">
      <c r="A215" s="237"/>
      <c r="B215" s="237"/>
      <c r="C215" s="237"/>
      <c r="D215" s="237"/>
      <c r="E215" s="237"/>
      <c r="F215" s="237"/>
      <c r="G215" s="238"/>
      <c r="H215" s="233"/>
      <c r="I215" s="233"/>
    </row>
    <row r="216" spans="1:9">
      <c r="A216" s="237"/>
      <c r="B216" s="237"/>
      <c r="C216" s="237"/>
      <c r="D216" s="237"/>
      <c r="E216" s="237"/>
      <c r="F216" s="237"/>
      <c r="G216" s="238"/>
      <c r="H216" s="233"/>
      <c r="I216" s="233"/>
    </row>
    <row r="217" spans="1:9">
      <c r="A217" s="237"/>
      <c r="B217" s="237"/>
      <c r="C217" s="237"/>
      <c r="D217" s="237"/>
      <c r="E217" s="237"/>
      <c r="F217" s="237"/>
      <c r="G217" s="238"/>
      <c r="H217" s="233"/>
      <c r="I217" s="233"/>
    </row>
    <row r="218" spans="1:9">
      <c r="A218" s="237"/>
      <c r="B218" s="237"/>
      <c r="C218" s="237"/>
      <c r="D218" s="237"/>
      <c r="E218" s="237"/>
      <c r="F218" s="237"/>
      <c r="G218" s="238"/>
      <c r="H218" s="233"/>
      <c r="I218" s="233"/>
    </row>
    <row r="219" spans="1:9">
      <c r="A219" s="237"/>
      <c r="B219" s="237"/>
      <c r="C219" s="237"/>
      <c r="D219" s="237"/>
      <c r="E219" s="237"/>
      <c r="F219" s="237"/>
      <c r="G219" s="238"/>
      <c r="H219" s="233"/>
      <c r="I219" s="233"/>
    </row>
    <row r="220" spans="1:9">
      <c r="A220" s="237"/>
      <c r="B220" s="237"/>
      <c r="C220" s="237"/>
      <c r="D220" s="237"/>
      <c r="E220" s="237"/>
      <c r="F220" s="237"/>
      <c r="G220" s="238"/>
      <c r="H220" s="233"/>
      <c r="I220" s="233"/>
    </row>
    <row r="221" spans="1:9">
      <c r="A221" s="237"/>
      <c r="B221" s="237"/>
      <c r="C221" s="237"/>
      <c r="D221" s="237"/>
      <c r="E221" s="237"/>
      <c r="F221" s="237"/>
      <c r="G221" s="238"/>
      <c r="H221" s="233"/>
      <c r="I221" s="233"/>
    </row>
    <row r="222" spans="1:9">
      <c r="A222" s="237"/>
      <c r="B222" s="237"/>
      <c r="C222" s="237"/>
      <c r="D222" s="237"/>
      <c r="E222" s="237"/>
      <c r="F222" s="237"/>
      <c r="G222" s="238"/>
      <c r="H222" s="233"/>
      <c r="I222" s="233"/>
    </row>
    <row r="223" spans="1:9">
      <c r="A223" s="237"/>
      <c r="B223" s="237"/>
      <c r="C223" s="237"/>
      <c r="D223" s="237"/>
      <c r="E223" s="237"/>
      <c r="F223" s="237"/>
      <c r="G223" s="238"/>
      <c r="H223" s="233"/>
      <c r="I223" s="233"/>
    </row>
    <row r="224" spans="1:9">
      <c r="A224" s="237"/>
      <c r="B224" s="237"/>
      <c r="C224" s="237"/>
      <c r="D224" s="237"/>
      <c r="E224" s="237"/>
      <c r="F224" s="237"/>
      <c r="G224" s="238"/>
      <c r="H224" s="233"/>
      <c r="I224" s="233"/>
    </row>
    <row r="225" spans="1:9">
      <c r="A225" s="237"/>
      <c r="B225" s="237"/>
      <c r="C225" s="237"/>
      <c r="D225" s="237"/>
      <c r="E225" s="237"/>
      <c r="F225" s="237"/>
      <c r="G225" s="238"/>
      <c r="H225" s="233"/>
      <c r="I225" s="233"/>
    </row>
    <row r="226" spans="1:9">
      <c r="A226" s="237"/>
      <c r="B226" s="237"/>
      <c r="C226" s="237"/>
      <c r="D226" s="237"/>
      <c r="E226" s="237"/>
      <c r="F226" s="237"/>
      <c r="G226" s="238"/>
      <c r="H226" s="233"/>
      <c r="I226" s="233"/>
    </row>
    <row r="227" spans="1:9">
      <c r="A227" s="237"/>
      <c r="B227" s="237"/>
      <c r="C227" s="237"/>
      <c r="D227" s="237"/>
      <c r="E227" s="237"/>
      <c r="F227" s="237"/>
      <c r="G227" s="238"/>
      <c r="H227" s="233"/>
      <c r="I227" s="233"/>
    </row>
    <row r="228" spans="1:9">
      <c r="A228" s="237"/>
      <c r="B228" s="237"/>
      <c r="C228" s="237"/>
      <c r="D228" s="237"/>
      <c r="E228" s="237"/>
      <c r="F228" s="237"/>
      <c r="G228" s="238"/>
      <c r="H228" s="233"/>
      <c r="I228" s="233"/>
    </row>
    <row r="229" spans="1:9">
      <c r="A229" s="237"/>
      <c r="B229" s="237"/>
      <c r="C229" s="237"/>
      <c r="D229" s="237"/>
      <c r="E229" s="237"/>
      <c r="F229" s="237"/>
      <c r="G229" s="238"/>
      <c r="H229" s="233"/>
      <c r="I229" s="233"/>
    </row>
    <row r="230" spans="1:9">
      <c r="A230" s="237"/>
      <c r="B230" s="237"/>
      <c r="C230" s="237"/>
      <c r="D230" s="237"/>
      <c r="E230" s="237"/>
      <c r="F230" s="237"/>
      <c r="G230" s="238"/>
      <c r="H230" s="233"/>
      <c r="I230" s="233"/>
    </row>
    <row r="231" spans="1:9">
      <c r="A231" s="237"/>
      <c r="B231" s="237"/>
      <c r="C231" s="237"/>
      <c r="D231" s="237"/>
      <c r="E231" s="237"/>
      <c r="F231" s="237"/>
      <c r="G231" s="238"/>
      <c r="H231" s="233"/>
      <c r="I231" s="233"/>
    </row>
    <row r="232" spans="1:9">
      <c r="A232" s="237"/>
      <c r="B232" s="237"/>
      <c r="C232" s="237"/>
      <c r="D232" s="237"/>
      <c r="E232" s="237"/>
      <c r="F232" s="237"/>
      <c r="G232" s="238"/>
      <c r="H232" s="233"/>
      <c r="I232" s="233"/>
    </row>
    <row r="233" spans="1:9">
      <c r="A233" s="237"/>
      <c r="B233" s="237"/>
      <c r="C233" s="237"/>
      <c r="D233" s="237"/>
      <c r="E233" s="237"/>
      <c r="F233" s="237"/>
      <c r="G233" s="238"/>
      <c r="H233" s="233"/>
      <c r="I233" s="233"/>
    </row>
    <row r="234" spans="1:9">
      <c r="A234" s="237"/>
      <c r="B234" s="237"/>
      <c r="C234" s="237"/>
      <c r="D234" s="237"/>
      <c r="E234" s="237"/>
      <c r="F234" s="237"/>
      <c r="G234" s="238"/>
      <c r="H234" s="233"/>
      <c r="I234" s="233"/>
    </row>
    <row r="235" spans="1:9">
      <c r="A235" s="237"/>
      <c r="B235" s="237"/>
      <c r="C235" s="237"/>
      <c r="D235" s="237"/>
      <c r="E235" s="237"/>
      <c r="F235" s="237"/>
      <c r="G235" s="238"/>
      <c r="H235" s="233"/>
      <c r="I235" s="233"/>
    </row>
    <row r="236" spans="1:9">
      <c r="A236" s="237"/>
      <c r="B236" s="237"/>
      <c r="C236" s="237"/>
      <c r="D236" s="237"/>
      <c r="E236" s="237"/>
      <c r="F236" s="237"/>
      <c r="G236" s="238"/>
      <c r="H236" s="233"/>
      <c r="I236" s="233"/>
    </row>
    <row r="237" spans="1:9">
      <c r="A237" s="237"/>
      <c r="B237" s="237"/>
      <c r="C237" s="237"/>
      <c r="D237" s="237"/>
      <c r="E237" s="237"/>
      <c r="F237" s="237"/>
      <c r="G237" s="238"/>
      <c r="H237" s="233"/>
      <c r="I237" s="233"/>
    </row>
    <row r="238" spans="1:9">
      <c r="A238" s="237"/>
      <c r="B238" s="237"/>
      <c r="C238" s="237"/>
      <c r="D238" s="237"/>
      <c r="E238" s="237"/>
      <c r="F238" s="237"/>
      <c r="G238" s="238"/>
      <c r="H238" s="233"/>
      <c r="I238" s="233"/>
    </row>
    <row r="239" spans="1:9">
      <c r="A239" s="237"/>
      <c r="B239" s="237"/>
      <c r="C239" s="237"/>
      <c r="D239" s="237"/>
      <c r="E239" s="237"/>
      <c r="F239" s="237"/>
      <c r="G239" s="238"/>
      <c r="H239" s="233"/>
      <c r="I239" s="233"/>
    </row>
    <row r="240" spans="1:9">
      <c r="A240" s="237"/>
      <c r="B240" s="237"/>
      <c r="C240" s="237"/>
      <c r="D240" s="237"/>
      <c r="E240" s="237"/>
      <c r="F240" s="237"/>
      <c r="G240" s="238"/>
      <c r="H240" s="233"/>
      <c r="I240" s="233"/>
    </row>
    <row r="241" spans="1:9">
      <c r="A241" s="237"/>
      <c r="B241" s="237"/>
      <c r="C241" s="237"/>
      <c r="D241" s="237"/>
      <c r="E241" s="237"/>
      <c r="F241" s="237"/>
      <c r="G241" s="238"/>
      <c r="H241" s="233"/>
      <c r="I241" s="233"/>
    </row>
    <row r="242" spans="1:9">
      <c r="A242" s="237"/>
      <c r="B242" s="237"/>
      <c r="C242" s="237"/>
      <c r="D242" s="237"/>
      <c r="E242" s="237"/>
      <c r="F242" s="237"/>
      <c r="G242" s="238"/>
      <c r="H242" s="233"/>
      <c r="I242" s="233"/>
    </row>
    <row r="243" spans="1:9">
      <c r="A243" s="237"/>
      <c r="B243" s="237"/>
      <c r="C243" s="237"/>
      <c r="D243" s="237"/>
      <c r="E243" s="237"/>
      <c r="F243" s="237"/>
      <c r="G243" s="238"/>
      <c r="H243" s="233"/>
      <c r="I243" s="233"/>
    </row>
    <row r="244" spans="1:9">
      <c r="A244" s="237"/>
      <c r="B244" s="237"/>
      <c r="C244" s="237"/>
      <c r="D244" s="237"/>
      <c r="E244" s="237"/>
      <c r="F244" s="237"/>
      <c r="G244" s="238"/>
      <c r="H244" s="233"/>
      <c r="I244" s="233"/>
    </row>
    <row r="245" spans="1:9">
      <c r="A245" s="237"/>
      <c r="B245" s="237"/>
      <c r="C245" s="237"/>
      <c r="D245" s="237"/>
      <c r="E245" s="237"/>
      <c r="F245" s="237"/>
      <c r="G245" s="238"/>
      <c r="H245" s="233"/>
      <c r="I245" s="233"/>
    </row>
    <row r="246" spans="1:9">
      <c r="A246" s="237"/>
      <c r="B246" s="237"/>
      <c r="C246" s="237"/>
      <c r="D246" s="237"/>
      <c r="E246" s="237"/>
      <c r="F246" s="237"/>
      <c r="G246" s="238"/>
      <c r="H246" s="233"/>
      <c r="I246" s="233"/>
    </row>
    <row r="247" spans="1:9">
      <c r="A247" s="237"/>
      <c r="B247" s="237"/>
      <c r="C247" s="237"/>
      <c r="D247" s="237"/>
      <c r="E247" s="237"/>
      <c r="F247" s="237"/>
      <c r="G247" s="238"/>
      <c r="H247" s="233"/>
      <c r="I247" s="233"/>
    </row>
    <row r="248" spans="1:9">
      <c r="A248" s="237"/>
      <c r="B248" s="237"/>
      <c r="C248" s="237"/>
      <c r="D248" s="237"/>
      <c r="E248" s="237"/>
      <c r="F248" s="237"/>
      <c r="G248" s="238"/>
      <c r="H248" s="233"/>
      <c r="I248" s="233"/>
    </row>
    <row r="249" spans="1:9">
      <c r="A249" s="237"/>
      <c r="B249" s="237"/>
      <c r="C249" s="237"/>
      <c r="D249" s="237"/>
      <c r="E249" s="237"/>
      <c r="F249" s="237"/>
      <c r="G249" s="238"/>
      <c r="H249" s="233"/>
      <c r="I249" s="233"/>
    </row>
    <row r="250" spans="1:9">
      <c r="A250" s="237"/>
      <c r="B250" s="237"/>
      <c r="C250" s="237"/>
      <c r="D250" s="237"/>
      <c r="E250" s="237"/>
      <c r="F250" s="237"/>
      <c r="G250" s="238"/>
      <c r="H250" s="233"/>
      <c r="I250" s="233"/>
    </row>
    <row r="251" spans="1:9">
      <c r="A251" s="237"/>
      <c r="B251" s="237"/>
      <c r="C251" s="237"/>
      <c r="D251" s="237"/>
      <c r="E251" s="237"/>
      <c r="F251" s="237"/>
      <c r="G251" s="238"/>
      <c r="H251" s="233"/>
      <c r="I251" s="233"/>
    </row>
    <row r="252" spans="1:9">
      <c r="A252" s="237"/>
      <c r="B252" s="237"/>
      <c r="C252" s="237"/>
      <c r="D252" s="237"/>
      <c r="E252" s="237"/>
      <c r="F252" s="237"/>
      <c r="G252" s="238"/>
      <c r="H252" s="233"/>
      <c r="I252" s="233"/>
    </row>
    <row r="253" spans="1:9">
      <c r="A253" s="237"/>
      <c r="B253" s="237"/>
      <c r="C253" s="237"/>
      <c r="D253" s="237"/>
      <c r="E253" s="237"/>
      <c r="F253" s="237"/>
      <c r="G253" s="238"/>
      <c r="H253" s="233"/>
      <c r="I253" s="233"/>
    </row>
    <row r="254" spans="1:9">
      <c r="A254" s="237"/>
      <c r="B254" s="237"/>
      <c r="C254" s="237"/>
      <c r="D254" s="237"/>
      <c r="E254" s="237"/>
      <c r="F254" s="237"/>
      <c r="G254" s="238"/>
      <c r="H254" s="233"/>
      <c r="I254" s="233"/>
    </row>
    <row r="255" spans="1:9">
      <c r="A255" s="237"/>
      <c r="B255" s="237"/>
      <c r="C255" s="237"/>
      <c r="D255" s="237"/>
      <c r="E255" s="237"/>
      <c r="F255" s="237"/>
      <c r="G255" s="238"/>
      <c r="H255" s="233"/>
      <c r="I255" s="233"/>
    </row>
    <row r="256" spans="1:9">
      <c r="A256" s="237"/>
      <c r="B256" s="237"/>
      <c r="C256" s="237"/>
      <c r="D256" s="237"/>
      <c r="E256" s="237"/>
      <c r="F256" s="237"/>
      <c r="G256" s="238"/>
      <c r="H256" s="233"/>
      <c r="I256" s="233"/>
    </row>
    <row r="257" spans="1:9">
      <c r="A257" s="237"/>
      <c r="B257" s="237"/>
      <c r="C257" s="237"/>
      <c r="D257" s="237"/>
      <c r="E257" s="237"/>
      <c r="F257" s="237"/>
      <c r="G257" s="238"/>
      <c r="H257" s="233"/>
      <c r="I257" s="233"/>
    </row>
    <row r="258" spans="1:9">
      <c r="A258" s="237"/>
      <c r="B258" s="237"/>
      <c r="C258" s="237"/>
      <c r="D258" s="237"/>
      <c r="E258" s="237"/>
      <c r="F258" s="237"/>
      <c r="G258" s="238"/>
      <c r="H258" s="233"/>
      <c r="I258" s="233"/>
    </row>
    <row r="259" spans="1:9">
      <c r="A259" s="237"/>
      <c r="B259" s="237"/>
      <c r="C259" s="237"/>
      <c r="D259" s="237"/>
      <c r="E259" s="237"/>
      <c r="F259" s="237"/>
      <c r="G259" s="238"/>
      <c r="H259" s="233"/>
      <c r="I259" s="233"/>
    </row>
    <row r="260" spans="1:9">
      <c r="A260" s="237"/>
      <c r="B260" s="237"/>
      <c r="C260" s="237"/>
      <c r="D260" s="237"/>
      <c r="E260" s="237"/>
      <c r="F260" s="237"/>
      <c r="G260" s="238"/>
      <c r="H260" s="233"/>
      <c r="I260" s="233"/>
    </row>
    <row r="261" spans="1:9">
      <c r="A261" s="237"/>
      <c r="B261" s="237"/>
      <c r="C261" s="237"/>
      <c r="D261" s="237"/>
      <c r="E261" s="237"/>
      <c r="F261" s="237"/>
      <c r="G261" s="238"/>
      <c r="H261" s="233"/>
      <c r="I261" s="233"/>
    </row>
    <row r="262" spans="1:9">
      <c r="A262" s="237"/>
      <c r="B262" s="237"/>
      <c r="C262" s="237"/>
      <c r="D262" s="237"/>
      <c r="E262" s="237"/>
      <c r="F262" s="237"/>
      <c r="G262" s="238"/>
      <c r="H262" s="233"/>
      <c r="I262" s="233"/>
    </row>
    <row r="263" spans="1:9">
      <c r="A263" s="237"/>
      <c r="B263" s="237"/>
      <c r="C263" s="237"/>
      <c r="D263" s="237"/>
      <c r="E263" s="237"/>
      <c r="F263" s="237"/>
      <c r="G263" s="238"/>
      <c r="H263" s="233"/>
      <c r="I263" s="233"/>
    </row>
    <row r="264" spans="1:9">
      <c r="A264" s="237"/>
      <c r="B264" s="237"/>
      <c r="C264" s="237"/>
      <c r="D264" s="237"/>
      <c r="E264" s="237"/>
      <c r="F264" s="237"/>
      <c r="G264" s="238"/>
      <c r="H264" s="233"/>
      <c r="I264" s="233"/>
    </row>
    <row r="265" spans="1:9">
      <c r="A265" s="237"/>
      <c r="B265" s="237"/>
      <c r="C265" s="237"/>
      <c r="D265" s="237"/>
      <c r="E265" s="237"/>
      <c r="F265" s="237"/>
      <c r="G265" s="238"/>
      <c r="H265" s="233"/>
      <c r="I265" s="233"/>
    </row>
    <row r="266" spans="1:9">
      <c r="A266" s="237"/>
      <c r="B266" s="237"/>
      <c r="C266" s="237"/>
      <c r="D266" s="237"/>
      <c r="E266" s="237"/>
      <c r="F266" s="237"/>
      <c r="G266" s="238"/>
      <c r="H266" s="233"/>
      <c r="I266" s="233"/>
    </row>
    <row r="267" spans="1:9">
      <c r="A267" s="237"/>
      <c r="B267" s="237"/>
      <c r="C267" s="237"/>
      <c r="D267" s="237"/>
      <c r="E267" s="237"/>
      <c r="F267" s="237"/>
      <c r="G267" s="238"/>
      <c r="H267" s="233"/>
      <c r="I267" s="233"/>
    </row>
    <row r="268" spans="1:9">
      <c r="A268" s="237"/>
      <c r="B268" s="237"/>
      <c r="C268" s="237"/>
      <c r="D268" s="237"/>
      <c r="E268" s="237"/>
      <c r="F268" s="237"/>
      <c r="G268" s="238"/>
      <c r="H268" s="233"/>
      <c r="I268" s="233"/>
    </row>
    <row r="269" spans="1:9">
      <c r="A269" s="237"/>
      <c r="B269" s="237"/>
      <c r="C269" s="237"/>
      <c r="D269" s="237"/>
      <c r="E269" s="237"/>
      <c r="F269" s="237"/>
      <c r="G269" s="238"/>
      <c r="H269" s="233"/>
      <c r="I269" s="233"/>
    </row>
    <row r="270" spans="1:9">
      <c r="A270" s="237"/>
      <c r="B270" s="237"/>
      <c r="C270" s="237"/>
      <c r="D270" s="237"/>
      <c r="E270" s="237"/>
      <c r="F270" s="237"/>
      <c r="G270" s="238"/>
      <c r="H270" s="233"/>
      <c r="I270" s="233"/>
    </row>
    <row r="271" spans="1:9">
      <c r="A271" s="237"/>
      <c r="B271" s="237"/>
      <c r="C271" s="237"/>
      <c r="D271" s="237"/>
      <c r="E271" s="237"/>
      <c r="F271" s="237"/>
      <c r="G271" s="238"/>
      <c r="H271" s="233"/>
      <c r="I271" s="233"/>
    </row>
    <row r="272" spans="1:9">
      <c r="A272" s="237"/>
      <c r="B272" s="237"/>
      <c r="C272" s="237"/>
      <c r="D272" s="237"/>
      <c r="E272" s="237"/>
      <c r="F272" s="237"/>
      <c r="G272" s="238"/>
      <c r="H272" s="233"/>
      <c r="I272" s="233"/>
    </row>
    <row r="273" spans="1:9">
      <c r="A273" s="237"/>
      <c r="B273" s="237"/>
      <c r="C273" s="237"/>
      <c r="D273" s="237"/>
      <c r="E273" s="237"/>
      <c r="F273" s="237"/>
      <c r="G273" s="238"/>
      <c r="H273" s="233"/>
      <c r="I273" s="233"/>
    </row>
    <row r="274" spans="1:9">
      <c r="A274" s="237"/>
      <c r="B274" s="237"/>
      <c r="C274" s="237"/>
      <c r="D274" s="237"/>
      <c r="E274" s="237"/>
      <c r="F274" s="237"/>
      <c r="G274" s="238"/>
      <c r="H274" s="233"/>
      <c r="I274" s="233"/>
    </row>
    <row r="275" spans="1:9">
      <c r="A275" s="237"/>
      <c r="B275" s="237"/>
      <c r="C275" s="237"/>
      <c r="D275" s="237"/>
      <c r="E275" s="237"/>
      <c r="F275" s="237"/>
      <c r="G275" s="238"/>
      <c r="H275" s="233"/>
      <c r="I275" s="233"/>
    </row>
    <row r="276" spans="1:9">
      <c r="A276" s="237"/>
      <c r="B276" s="237"/>
      <c r="C276" s="237"/>
      <c r="D276" s="237"/>
      <c r="E276" s="237"/>
      <c r="F276" s="237"/>
      <c r="G276" s="238"/>
      <c r="H276" s="233"/>
      <c r="I276" s="233"/>
    </row>
    <row r="277" spans="1:9">
      <c r="A277" s="237"/>
      <c r="B277" s="237"/>
      <c r="C277" s="237"/>
      <c r="D277" s="237"/>
      <c r="E277" s="237"/>
      <c r="F277" s="237"/>
      <c r="G277" s="238"/>
      <c r="H277" s="233"/>
      <c r="I277" s="233"/>
    </row>
    <row r="278" spans="1:9">
      <c r="A278" s="237"/>
      <c r="B278" s="237"/>
      <c r="C278" s="237"/>
      <c r="D278" s="237"/>
      <c r="E278" s="237"/>
      <c r="F278" s="237"/>
      <c r="G278" s="238"/>
      <c r="H278" s="233"/>
      <c r="I278" s="233"/>
    </row>
    <row r="279" spans="1:9">
      <c r="A279" s="237"/>
      <c r="B279" s="237"/>
      <c r="C279" s="237"/>
      <c r="D279" s="237"/>
      <c r="E279" s="237"/>
      <c r="F279" s="237"/>
      <c r="G279" s="238"/>
      <c r="H279" s="233"/>
      <c r="I279" s="233"/>
    </row>
    <row r="280" spans="1:9">
      <c r="A280" s="237"/>
      <c r="B280" s="237"/>
      <c r="C280" s="237"/>
      <c r="D280" s="237"/>
      <c r="E280" s="237"/>
      <c r="F280" s="237"/>
      <c r="G280" s="238"/>
      <c r="H280" s="233"/>
      <c r="I280" s="233"/>
    </row>
    <row r="281" spans="1:9">
      <c r="A281" s="237"/>
      <c r="B281" s="237"/>
      <c r="C281" s="237"/>
      <c r="D281" s="237"/>
      <c r="E281" s="237"/>
      <c r="F281" s="237"/>
      <c r="G281" s="238"/>
      <c r="H281" s="233"/>
      <c r="I281" s="233"/>
    </row>
    <row r="282" spans="1:9">
      <c r="A282" s="237"/>
      <c r="B282" s="237"/>
      <c r="C282" s="237"/>
      <c r="D282" s="237"/>
      <c r="E282" s="237"/>
      <c r="F282" s="237"/>
      <c r="G282" s="238"/>
      <c r="H282" s="233"/>
      <c r="I282" s="233"/>
    </row>
    <row r="283" spans="1:9">
      <c r="A283" s="237"/>
      <c r="B283" s="237"/>
      <c r="C283" s="237"/>
      <c r="D283" s="237"/>
      <c r="E283" s="237"/>
      <c r="F283" s="237"/>
      <c r="G283" s="238"/>
      <c r="H283" s="233"/>
      <c r="I283" s="233"/>
    </row>
    <row r="284" spans="1:9">
      <c r="A284" s="237"/>
      <c r="B284" s="237"/>
      <c r="C284" s="237"/>
      <c r="D284" s="237"/>
      <c r="E284" s="237"/>
      <c r="F284" s="237"/>
      <c r="G284" s="238"/>
      <c r="H284" s="233"/>
      <c r="I284" s="233"/>
    </row>
    <row r="285" spans="1:9">
      <c r="A285" s="237"/>
      <c r="B285" s="237"/>
      <c r="C285" s="237"/>
      <c r="D285" s="237"/>
      <c r="E285" s="237"/>
      <c r="F285" s="237"/>
      <c r="G285" s="238"/>
      <c r="H285" s="233"/>
      <c r="I285" s="233"/>
    </row>
    <row r="286" spans="1:9">
      <c r="A286" s="237"/>
      <c r="B286" s="237"/>
      <c r="C286" s="237"/>
      <c r="D286" s="237"/>
      <c r="E286" s="237"/>
      <c r="F286" s="237"/>
      <c r="G286" s="238"/>
      <c r="H286" s="233"/>
      <c r="I286" s="233"/>
    </row>
    <row r="287" spans="1:9">
      <c r="A287" s="237"/>
      <c r="B287" s="237"/>
      <c r="C287" s="237"/>
      <c r="D287" s="237"/>
      <c r="E287" s="237"/>
      <c r="F287" s="237"/>
      <c r="G287" s="238"/>
      <c r="H287" s="233"/>
      <c r="I287" s="233"/>
    </row>
    <row r="288" spans="1:9">
      <c r="A288" s="237"/>
      <c r="B288" s="237"/>
      <c r="C288" s="237"/>
      <c r="D288" s="237"/>
      <c r="E288" s="237"/>
      <c r="F288" s="237"/>
      <c r="G288" s="238"/>
      <c r="H288" s="233"/>
      <c r="I288" s="233"/>
    </row>
    <row r="289" spans="1:9">
      <c r="A289" s="237"/>
      <c r="B289" s="237"/>
      <c r="C289" s="237"/>
      <c r="D289" s="237"/>
      <c r="E289" s="237"/>
      <c r="F289" s="237"/>
      <c r="G289" s="238"/>
      <c r="H289" s="233"/>
      <c r="I289" s="233"/>
    </row>
    <row r="290" spans="1:9">
      <c r="A290" s="237"/>
      <c r="B290" s="237"/>
      <c r="C290" s="237"/>
      <c r="D290" s="237"/>
      <c r="E290" s="237"/>
      <c r="F290" s="237"/>
      <c r="G290" s="238"/>
      <c r="H290" s="233"/>
      <c r="I290" s="233"/>
    </row>
    <row r="291" spans="1:9">
      <c r="A291" s="239"/>
      <c r="B291" s="239"/>
      <c r="C291" s="239"/>
      <c r="D291" s="239"/>
      <c r="E291" s="239"/>
      <c r="F291" s="239"/>
      <c r="G291" s="239"/>
      <c r="H291" s="233"/>
      <c r="I291" s="233"/>
    </row>
    <row r="292" spans="1:9">
      <c r="A292" s="239"/>
      <c r="B292" s="239"/>
      <c r="C292" s="239"/>
      <c r="D292" s="239"/>
      <c r="E292" s="239"/>
      <c r="F292" s="239"/>
      <c r="G292" s="239"/>
      <c r="H292" s="233"/>
      <c r="I292" s="233"/>
    </row>
    <row r="293" spans="1:9">
      <c r="A293" s="239"/>
      <c r="B293" s="239"/>
      <c r="C293" s="239"/>
      <c r="D293" s="239"/>
      <c r="E293" s="239"/>
      <c r="F293" s="239"/>
      <c r="G293" s="239"/>
      <c r="H293" s="233"/>
      <c r="I293" s="233"/>
    </row>
    <row r="294" spans="1:9">
      <c r="A294" s="239"/>
      <c r="B294" s="239"/>
      <c r="C294" s="239"/>
      <c r="D294" s="239"/>
      <c r="E294" s="239"/>
      <c r="F294" s="239"/>
      <c r="G294" s="239"/>
      <c r="H294" s="233"/>
      <c r="I294" s="233"/>
    </row>
    <row r="295" spans="1:9">
      <c r="A295" s="239"/>
      <c r="B295" s="239"/>
      <c r="C295" s="239"/>
      <c r="D295" s="239"/>
      <c r="E295" s="239"/>
      <c r="F295" s="239"/>
      <c r="G295" s="239"/>
      <c r="H295" s="233"/>
      <c r="I295" s="233"/>
    </row>
    <row r="296" spans="1:9">
      <c r="A296" s="239"/>
      <c r="B296" s="239"/>
      <c r="C296" s="239"/>
      <c r="D296" s="239"/>
      <c r="E296" s="239"/>
      <c r="F296" s="239"/>
      <c r="G296" s="239"/>
      <c r="H296" s="233"/>
      <c r="I296" s="233"/>
    </row>
    <row r="297" spans="1:9">
      <c r="A297" s="239"/>
      <c r="B297" s="239"/>
      <c r="C297" s="239"/>
      <c r="D297" s="239"/>
      <c r="E297" s="239"/>
      <c r="F297" s="239"/>
      <c r="G297" s="239"/>
      <c r="H297" s="233"/>
      <c r="I297" s="233"/>
    </row>
    <row r="298" spans="1:9">
      <c r="A298" s="239"/>
      <c r="B298" s="239"/>
      <c r="C298" s="239"/>
      <c r="D298" s="239"/>
      <c r="E298" s="239"/>
      <c r="F298" s="239"/>
      <c r="G298" s="239"/>
      <c r="H298" s="233"/>
      <c r="I298" s="233"/>
    </row>
    <row r="299" spans="1:9">
      <c r="A299" s="239"/>
      <c r="B299" s="239"/>
      <c r="C299" s="239"/>
      <c r="D299" s="239"/>
      <c r="E299" s="239"/>
      <c r="F299" s="239"/>
      <c r="G299" s="239"/>
      <c r="H299" s="233"/>
      <c r="I299" s="233"/>
    </row>
    <row r="300" spans="1:9">
      <c r="A300" s="239"/>
      <c r="B300" s="239"/>
      <c r="C300" s="239"/>
      <c r="D300" s="239"/>
      <c r="E300" s="239"/>
      <c r="F300" s="239"/>
      <c r="G300" s="239"/>
      <c r="H300" s="233"/>
      <c r="I300" s="233"/>
    </row>
    <row r="301" spans="1:9">
      <c r="A301" s="239"/>
      <c r="B301" s="239"/>
      <c r="C301" s="239"/>
      <c r="D301" s="239"/>
      <c r="E301" s="239"/>
      <c r="F301" s="239"/>
      <c r="G301" s="239"/>
      <c r="H301" s="233"/>
      <c r="I301" s="233"/>
    </row>
    <row r="302" spans="1:9">
      <c r="A302" s="239"/>
      <c r="B302" s="239"/>
      <c r="C302" s="239"/>
      <c r="D302" s="239"/>
      <c r="E302" s="239"/>
      <c r="F302" s="239"/>
      <c r="G302" s="239"/>
      <c r="H302" s="233"/>
      <c r="I302" s="233"/>
    </row>
    <row r="303" spans="1:9">
      <c r="A303" s="239"/>
      <c r="B303" s="239"/>
      <c r="C303" s="239"/>
      <c r="D303" s="239"/>
      <c r="E303" s="239"/>
      <c r="F303" s="239"/>
      <c r="G303" s="239"/>
      <c r="H303" s="233"/>
      <c r="I303" s="233"/>
    </row>
    <row r="304" spans="1:9">
      <c r="A304" s="239"/>
      <c r="B304" s="239"/>
      <c r="C304" s="239"/>
      <c r="D304" s="239"/>
      <c r="E304" s="239"/>
      <c r="F304" s="239"/>
      <c r="G304" s="239"/>
      <c r="H304" s="233"/>
      <c r="I304" s="233"/>
    </row>
    <row r="305" spans="1:9">
      <c r="A305" s="233"/>
      <c r="B305" s="233"/>
      <c r="C305" s="233"/>
      <c r="D305" s="233"/>
      <c r="E305" s="233"/>
      <c r="F305" s="233"/>
      <c r="G305" s="233"/>
      <c r="H305" s="233"/>
      <c r="I305" s="233"/>
    </row>
    <row r="306" spans="1:9">
      <c r="A306" s="233"/>
      <c r="B306" s="233"/>
      <c r="C306" s="233"/>
      <c r="D306" s="233"/>
      <c r="E306" s="233"/>
      <c r="F306" s="233"/>
      <c r="G306" s="233"/>
      <c r="H306" s="233"/>
      <c r="I306" s="233"/>
    </row>
    <row r="307" spans="1:9">
      <c r="A307" s="233"/>
      <c r="B307" s="233"/>
      <c r="C307" s="233"/>
      <c r="D307" s="233"/>
      <c r="E307" s="233"/>
      <c r="F307" s="233"/>
      <c r="G307" s="233"/>
      <c r="H307" s="233"/>
      <c r="I307" s="233"/>
    </row>
    <row r="308" spans="1:9">
      <c r="A308" s="233"/>
      <c r="B308" s="233"/>
      <c r="C308" s="233"/>
      <c r="D308" s="233"/>
      <c r="E308" s="233"/>
      <c r="F308" s="233"/>
      <c r="G308" s="233"/>
      <c r="H308" s="233"/>
      <c r="I308" s="233"/>
    </row>
    <row r="309" spans="1:9">
      <c r="A309" s="233"/>
      <c r="B309" s="233"/>
      <c r="C309" s="233"/>
      <c r="D309" s="233"/>
      <c r="E309" s="233"/>
      <c r="F309" s="233"/>
      <c r="G309" s="233"/>
      <c r="H309" s="233"/>
      <c r="I309" s="233"/>
    </row>
    <row r="310" spans="1:9">
      <c r="A310" s="233"/>
      <c r="B310" s="233"/>
      <c r="C310" s="233"/>
      <c r="D310" s="233"/>
      <c r="E310" s="233"/>
      <c r="F310" s="233"/>
      <c r="G310" s="233"/>
      <c r="H310" s="233"/>
      <c r="I310" s="233"/>
    </row>
    <row r="311" spans="1:9">
      <c r="A311" s="233"/>
      <c r="B311" s="233"/>
      <c r="C311" s="233"/>
      <c r="D311" s="233"/>
      <c r="E311" s="233"/>
      <c r="F311" s="233"/>
      <c r="G311" s="233"/>
      <c r="H311" s="233"/>
      <c r="I311" s="233"/>
    </row>
    <row r="312" spans="1:9">
      <c r="A312" s="233"/>
      <c r="B312" s="233"/>
      <c r="C312" s="233"/>
      <c r="D312" s="233"/>
      <c r="E312" s="233"/>
      <c r="F312" s="233"/>
      <c r="G312" s="233"/>
      <c r="H312" s="233"/>
      <c r="I312" s="233"/>
    </row>
    <row r="313" spans="1:9">
      <c r="A313" s="233"/>
      <c r="B313" s="233"/>
      <c r="C313" s="233"/>
      <c r="D313" s="233"/>
      <c r="E313" s="233"/>
      <c r="F313" s="233"/>
      <c r="G313" s="233"/>
      <c r="H313" s="233"/>
      <c r="I313" s="233"/>
    </row>
    <row r="314" spans="1:9">
      <c r="A314" s="233"/>
      <c r="B314" s="233"/>
      <c r="C314" s="233"/>
      <c r="D314" s="233"/>
      <c r="E314" s="233"/>
      <c r="F314" s="233"/>
      <c r="G314" s="233"/>
      <c r="H314" s="233"/>
      <c r="I314" s="233"/>
    </row>
    <row r="315" spans="1:9">
      <c r="A315" s="233"/>
      <c r="B315" s="233"/>
      <c r="C315" s="233"/>
      <c r="D315" s="233"/>
      <c r="E315" s="233"/>
      <c r="F315" s="233"/>
      <c r="G315" s="233"/>
      <c r="H315" s="233"/>
      <c r="I315" s="233"/>
    </row>
    <row r="316" spans="1:9">
      <c r="A316" s="233"/>
      <c r="B316" s="233"/>
      <c r="C316" s="233"/>
      <c r="D316" s="233"/>
      <c r="E316" s="233"/>
      <c r="F316" s="233"/>
      <c r="G316" s="233"/>
      <c r="H316" s="233"/>
      <c r="I316" s="233"/>
    </row>
    <row r="317" spans="1:9">
      <c r="A317" s="233"/>
      <c r="B317" s="233"/>
      <c r="C317" s="233"/>
      <c r="D317" s="233"/>
      <c r="E317" s="233"/>
      <c r="F317" s="233"/>
      <c r="G317" s="233"/>
      <c r="H317" s="233"/>
      <c r="I317" s="233"/>
    </row>
    <row r="318" spans="1:9">
      <c r="A318" s="233"/>
      <c r="B318" s="233"/>
      <c r="C318" s="233"/>
      <c r="D318" s="233"/>
      <c r="E318" s="233"/>
      <c r="F318" s="233"/>
      <c r="G318" s="233"/>
      <c r="H318" s="233"/>
      <c r="I318" s="233"/>
    </row>
    <row r="319" spans="1:9">
      <c r="A319" s="233"/>
      <c r="B319" s="233"/>
      <c r="C319" s="233"/>
      <c r="D319" s="233"/>
      <c r="E319" s="233"/>
      <c r="F319" s="233"/>
      <c r="G319" s="233"/>
      <c r="H319" s="233"/>
      <c r="I319" s="233"/>
    </row>
    <row r="320" spans="1:9">
      <c r="A320" s="233"/>
      <c r="B320" s="233"/>
      <c r="C320" s="233"/>
      <c r="D320" s="233"/>
      <c r="E320" s="233"/>
      <c r="F320" s="233"/>
      <c r="G320" s="233"/>
      <c r="H320" s="233"/>
      <c r="I320" s="233"/>
    </row>
    <row r="321" spans="1:9">
      <c r="A321" s="233"/>
      <c r="B321" s="233"/>
      <c r="C321" s="233"/>
      <c r="D321" s="233"/>
      <c r="E321" s="233"/>
      <c r="F321" s="233"/>
      <c r="G321" s="233"/>
      <c r="H321" s="233"/>
      <c r="I321" s="233"/>
    </row>
    <row r="322" spans="1:9">
      <c r="A322" s="233"/>
      <c r="B322" s="233"/>
      <c r="C322" s="233"/>
      <c r="D322" s="233"/>
      <c r="E322" s="233"/>
      <c r="F322" s="233"/>
      <c r="G322" s="233"/>
      <c r="H322" s="233"/>
      <c r="I322" s="233"/>
    </row>
    <row r="323" spans="1:9">
      <c r="A323" s="233"/>
      <c r="B323" s="233"/>
      <c r="C323" s="233"/>
      <c r="D323" s="233"/>
      <c r="E323" s="233"/>
      <c r="F323" s="233"/>
      <c r="G323" s="233"/>
      <c r="H323" s="233"/>
      <c r="I323" s="233"/>
    </row>
    <row r="324" spans="1:9">
      <c r="A324" s="233"/>
      <c r="B324" s="233"/>
      <c r="C324" s="233"/>
      <c r="D324" s="233"/>
      <c r="E324" s="233"/>
      <c r="F324" s="233"/>
      <c r="G324" s="233"/>
      <c r="H324" s="233"/>
      <c r="I324" s="233"/>
    </row>
    <row r="325" spans="1:9">
      <c r="A325" s="233"/>
      <c r="B325" s="233"/>
      <c r="C325" s="233"/>
      <c r="D325" s="233"/>
      <c r="E325" s="233"/>
      <c r="F325" s="233"/>
      <c r="G325" s="233"/>
      <c r="H325" s="233"/>
      <c r="I325" s="233"/>
    </row>
    <row r="326" spans="1:9">
      <c r="A326" s="233"/>
      <c r="B326" s="233"/>
      <c r="C326" s="233"/>
      <c r="D326" s="233"/>
      <c r="E326" s="233"/>
      <c r="F326" s="233"/>
      <c r="G326" s="233"/>
      <c r="H326" s="233"/>
      <c r="I326" s="23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Sample information</vt:lpstr>
      <vt:lpstr>Table 1-Site277</vt:lpstr>
      <vt:lpstr>Table 2-rarefact. 277</vt:lpstr>
      <vt:lpstr>Table 3-Site280</vt:lpstr>
      <vt:lpstr>Table 4-Site281</vt:lpstr>
      <vt:lpstr>Table 5-Site283</vt:lpstr>
      <vt:lpstr>Table 6-Site1172</vt:lpstr>
      <vt:lpstr>Table 7-277-isotopes-Cib.</vt:lpstr>
      <vt:lpstr>Table 8-277-isotopes-Subb.</vt:lpstr>
      <vt:lpstr>Table 9-277-isotopes-Bulk</vt:lpstr>
      <vt:lpstr>Table 10-277-isotopes-G.index</vt:lpstr>
      <vt:lpstr>Table 11-Paleolat. Sites</vt:lpstr>
      <vt:lpstr>Table 12- biogeogr.aff.</vt:lpstr>
      <vt:lpstr>References</vt:lpstr>
    </vt:vector>
  </TitlesOfParts>
  <Company>GNS Science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Kristina Pascher</dc:creator>
  <cp:lastModifiedBy>Kristina Pascher</cp:lastModifiedBy>
  <dcterms:created xsi:type="dcterms:W3CDTF">2015-05-06T02:31:32Z</dcterms:created>
  <dcterms:modified xsi:type="dcterms:W3CDTF">2015-11-13T02:05:54Z</dcterms:modified>
</cp:coreProperties>
</file>